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Lenovo\Pillars Dropbox\Pillars Team\Brian\Pillars Online\Modeling\Models\Advanced Excel\"/>
    </mc:Choice>
  </mc:AlternateContent>
  <xr:revisionPtr revIDLastSave="0" documentId="13_ncr:1_{86F1138A-533B-42FF-BEFD-D83281D68FDD}" xr6:coauthVersionLast="47" xr6:coauthVersionMax="47" xr10:uidLastSave="{00000000-0000-0000-0000-000000000000}"/>
  <bookViews>
    <workbookView xWindow="-98" yWindow="-98" windowWidth="19396" windowHeight="10395" xr2:uid="{9CE2F316-690A-4045-8A0C-AE74AE99CB5A}"/>
  </bookViews>
  <sheets>
    <sheet name="LOOKUPS" sheetId="1" r:id="rId1"/>
  </sheets>
  <externalReferences>
    <externalReference r:id="rId2"/>
    <externalReference r:id="rId3"/>
  </externalReferences>
  <definedNames>
    <definedName name="circ">[1]Cover!#REF!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41180.5064236111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refi">[2]Analysis!$E$24</definedName>
    <definedName name="syn">[2]Analysis!$E$29</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8" i="1" l="1" a="1"/>
  <c r="G278" i="1" s="1"/>
  <c r="E278" i="1" a="1"/>
  <c r="E278" i="1" s="1"/>
  <c r="I260" i="1"/>
  <c r="H260" i="1"/>
  <c r="G260" i="1"/>
  <c r="F260" i="1"/>
  <c r="E260" i="1"/>
  <c r="V257" i="1"/>
  <c r="V256" i="1"/>
  <c r="V255" i="1"/>
  <c r="V254" i="1"/>
  <c r="V253" i="1"/>
  <c r="I253" i="1"/>
  <c r="H253" i="1"/>
  <c r="G253" i="1"/>
  <c r="F253" i="1"/>
  <c r="E253" i="1"/>
  <c r="V252" i="1"/>
  <c r="V251" i="1"/>
  <c r="V250" i="1"/>
  <c r="V259" i="1" s="1"/>
  <c r="V249" i="1"/>
  <c r="F242" i="1"/>
  <c r="F241" i="1"/>
  <c r="F240" i="1"/>
  <c r="C227" i="1"/>
  <c r="C228" i="1" s="1"/>
  <c r="C229" i="1" s="1"/>
  <c r="C230" i="1" s="1"/>
  <c r="C231" i="1" s="1"/>
  <c r="C232" i="1" s="1"/>
  <c r="C233" i="1" s="1"/>
  <c r="C234" i="1" s="1"/>
  <c r="C235" i="1" s="1"/>
  <c r="C236" i="1" s="1"/>
  <c r="C237" i="1" s="1"/>
  <c r="E225" i="1"/>
  <c r="F225" i="1" s="1"/>
  <c r="G225" i="1" s="1"/>
  <c r="H225" i="1" s="1"/>
  <c r="I225" i="1" s="1"/>
  <c r="J225" i="1" s="1"/>
  <c r="K225" i="1" s="1"/>
  <c r="L225" i="1" s="1"/>
  <c r="M225" i="1" s="1"/>
  <c r="N225" i="1" s="1"/>
  <c r="O225" i="1" s="1"/>
  <c r="P225" i="1" s="1"/>
  <c r="Q225" i="1" s="1"/>
  <c r="R225" i="1" s="1"/>
  <c r="S225" i="1" s="1"/>
  <c r="T225" i="1" s="1"/>
  <c r="U225" i="1" s="1"/>
  <c r="V225" i="1" s="1"/>
  <c r="W225" i="1" s="1"/>
  <c r="X225" i="1" s="1"/>
  <c r="Y225" i="1" s="1"/>
  <c r="Z225" i="1" s="1"/>
  <c r="AA225" i="1" s="1"/>
  <c r="AB225" i="1" s="1"/>
  <c r="AC225" i="1" s="1"/>
  <c r="AD225" i="1" s="1"/>
  <c r="AE225" i="1" s="1"/>
  <c r="AF225" i="1" s="1"/>
  <c r="AG225" i="1" s="1"/>
  <c r="AH225" i="1" s="1"/>
  <c r="P216" i="1"/>
  <c r="O216" i="1"/>
  <c r="N216" i="1"/>
  <c r="M216" i="1"/>
  <c r="L216" i="1"/>
  <c r="K216" i="1"/>
  <c r="J216" i="1"/>
  <c r="I216" i="1"/>
  <c r="H216" i="1"/>
  <c r="G216" i="1"/>
  <c r="F216" i="1"/>
  <c r="E216" i="1"/>
  <c r="C216" i="1"/>
  <c r="Q214" i="1"/>
  <c r="Q213" i="1"/>
  <c r="Q212" i="1"/>
  <c r="Q211" i="1"/>
  <c r="J197" i="1"/>
  <c r="I197" i="1"/>
  <c r="H197" i="1"/>
  <c r="G197" i="1"/>
  <c r="F197" i="1"/>
  <c r="E197" i="1"/>
  <c r="J196" i="1"/>
  <c r="I196" i="1"/>
  <c r="H196" i="1"/>
  <c r="G196" i="1"/>
  <c r="F196" i="1"/>
  <c r="E196" i="1"/>
  <c r="J195" i="1"/>
  <c r="I195" i="1"/>
  <c r="H195" i="1"/>
  <c r="G195" i="1"/>
  <c r="F195" i="1"/>
  <c r="E195" i="1"/>
  <c r="J194" i="1"/>
  <c r="I194" i="1"/>
  <c r="H194" i="1"/>
  <c r="G194" i="1"/>
  <c r="F194" i="1"/>
  <c r="E194" i="1"/>
  <c r="J193" i="1"/>
  <c r="I193" i="1"/>
  <c r="H193" i="1"/>
  <c r="G193" i="1"/>
  <c r="F193" i="1"/>
  <c r="E193" i="1"/>
  <c r="J192" i="1"/>
  <c r="I192" i="1"/>
  <c r="H192" i="1"/>
  <c r="G192" i="1"/>
  <c r="F192" i="1"/>
  <c r="E192" i="1"/>
  <c r="J191" i="1"/>
  <c r="I191" i="1"/>
  <c r="H191" i="1"/>
  <c r="G191" i="1"/>
  <c r="F191" i="1"/>
  <c r="E191" i="1"/>
  <c r="J190" i="1"/>
  <c r="I190" i="1"/>
  <c r="H190" i="1"/>
  <c r="G190" i="1"/>
  <c r="F190" i="1"/>
  <c r="E190" i="1"/>
  <c r="J189" i="1"/>
  <c r="I189" i="1"/>
  <c r="H189" i="1"/>
  <c r="G189" i="1"/>
  <c r="F189" i="1"/>
  <c r="E189" i="1"/>
  <c r="J188" i="1"/>
  <c r="I188" i="1"/>
  <c r="H188" i="1"/>
  <c r="G188" i="1"/>
  <c r="F188" i="1"/>
  <c r="E188" i="1"/>
  <c r="J187" i="1"/>
  <c r="I187" i="1"/>
  <c r="H187" i="1"/>
  <c r="G187" i="1"/>
  <c r="F187" i="1"/>
  <c r="E187" i="1"/>
  <c r="J186" i="1"/>
  <c r="I186" i="1"/>
  <c r="H186" i="1"/>
  <c r="G186" i="1"/>
  <c r="F186" i="1"/>
  <c r="E186" i="1"/>
  <c r="J185" i="1"/>
  <c r="I185" i="1"/>
  <c r="H185" i="1"/>
  <c r="G185" i="1"/>
  <c r="F185" i="1"/>
  <c r="E185" i="1"/>
  <c r="W181" i="1"/>
  <c r="U181" i="1"/>
  <c r="S181" i="1"/>
  <c r="D170" i="1"/>
  <c r="D171" i="1" s="1"/>
  <c r="D172" i="1" s="1"/>
  <c r="D173" i="1" s="1"/>
  <c r="D174" i="1" s="1"/>
  <c r="D175" i="1" s="1"/>
  <c r="D176" i="1" s="1"/>
  <c r="D177" i="1" s="1"/>
  <c r="D178" i="1" s="1"/>
  <c r="D179" i="1" s="1"/>
  <c r="D180" i="1" s="1"/>
  <c r="D181" i="1" s="1"/>
  <c r="H147" i="1"/>
  <c r="H151" i="1" s="1"/>
  <c r="H154" i="1" s="1"/>
  <c r="G147" i="1"/>
  <c r="G151" i="1" s="1"/>
  <c r="G154" i="1" s="1"/>
  <c r="F147" i="1"/>
  <c r="F151" i="1" s="1"/>
  <c r="F154" i="1" s="1"/>
  <c r="E147" i="1"/>
  <c r="E151" i="1" s="1"/>
  <c r="E154" i="1" s="1"/>
  <c r="L146" i="1" a="1"/>
  <c r="L146" i="1" s="1"/>
  <c r="X140" i="1" a="1"/>
  <c r="X140" i="1" s="1"/>
  <c r="I140" i="1"/>
  <c r="X139" i="1" a="1"/>
  <c r="X139" i="1" s="1"/>
  <c r="I139" i="1"/>
  <c r="X138" i="1" a="1"/>
  <c r="X138" i="1" s="1"/>
  <c r="I138" i="1"/>
  <c r="X137" i="1" a="1"/>
  <c r="X137" i="1" s="1"/>
  <c r="I137" i="1"/>
  <c r="X136" i="1" a="1"/>
  <c r="X136" i="1" s="1"/>
  <c r="I136" i="1"/>
  <c r="X135" i="1" a="1"/>
  <c r="X135" i="1" s="1"/>
  <c r="I135" i="1"/>
  <c r="X134" i="1" a="1"/>
  <c r="X134" i="1" s="1"/>
  <c r="I134" i="1"/>
  <c r="E128" i="1"/>
  <c r="C108" i="1"/>
  <c r="G108" i="1" s="1"/>
  <c r="C107" i="1"/>
  <c r="G107" i="1" s="1"/>
  <c r="C106" i="1"/>
  <c r="G106" i="1" s="1"/>
  <c r="C74" i="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Q63" i="1"/>
  <c r="Q62" i="1"/>
  <c r="Q61" i="1"/>
  <c r="Q60" i="1"/>
  <c r="Q59" i="1"/>
  <c r="C56" i="1"/>
  <c r="C55" i="1"/>
  <c r="C54" i="1"/>
  <c r="C53" i="1"/>
  <c r="C52" i="1"/>
  <c r="C51" i="1"/>
  <c r="D28" i="1"/>
  <c r="E28" i="1" s="1"/>
  <c r="F21" i="1"/>
  <c r="F20" i="1"/>
  <c r="F19" i="1"/>
  <c r="F18" i="1"/>
  <c r="F17" i="1"/>
  <c r="F16" i="1"/>
  <c r="F15" i="1"/>
  <c r="F14" i="1"/>
  <c r="F13" i="1"/>
  <c r="K186" i="1" l="1"/>
  <c r="K190" i="1"/>
  <c r="K194" i="1"/>
  <c r="I24" i="1"/>
  <c r="D60" i="1"/>
  <c r="D59" i="1"/>
  <c r="K185" i="1"/>
  <c r="K188" i="1"/>
  <c r="K189" i="1"/>
  <c r="K192" i="1"/>
  <c r="K193" i="1"/>
  <c r="K196" i="1"/>
  <c r="K197" i="1"/>
  <c r="Q216" i="1"/>
  <c r="K187" i="1"/>
  <c r="K191" i="1"/>
  <c r="K195" i="1"/>
  <c r="V260" i="1"/>
  <c r="G156" i="1"/>
  <c r="G157" i="1" s="1"/>
  <c r="G158" i="1" s="1"/>
  <c r="H156" i="1"/>
  <c r="H157" i="1" s="1"/>
  <c r="H158" i="1" s="1"/>
  <c r="E156" i="1"/>
  <c r="E157" i="1" s="1"/>
  <c r="E44" i="1"/>
  <c r="F28" i="1"/>
  <c r="G28" i="1" s="1"/>
  <c r="F156" i="1"/>
  <c r="F157" i="1" s="1"/>
  <c r="F158" i="1" s="1"/>
  <c r="D61" i="1"/>
  <c r="I23" i="1"/>
  <c r="D62" i="1"/>
  <c r="D63" i="1"/>
  <c r="K199" i="1" l="1"/>
  <c r="E158" i="1"/>
  <c r="N146" i="1" s="1" a="1"/>
  <c r="N146" i="1" s="1"/>
  <c r="M146" i="1" a="1"/>
  <c r="M146" i="1" s="1"/>
  <c r="G44" i="1"/>
  <c r="H28" i="1"/>
  <c r="I28" i="1" s="1"/>
  <c r="I44" i="1" l="1"/>
  <c r="J28" i="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<sst xmlns="http://schemas.openxmlformats.org/spreadsheetml/2006/main" count="878" uniqueCount="294">
  <si>
    <t>Lookup Functions</t>
  </si>
  <si>
    <t>VLOOKUP</t>
  </si>
  <si>
    <t>VLOOKUP looks for a value in the leftmost column of a table, then returns a value in the same row from a column you specify.</t>
  </si>
  <si>
    <t>Syntax: =VLOOKUP(lookup value, table range, column index number, [exact or approx.])</t>
  </si>
  <si>
    <t>USE CASE EXAMPLE 1: Use the table of technology company information to determine the answers to the following questions.</t>
  </si>
  <si>
    <t>World's largest technology companies</t>
  </si>
  <si>
    <t>Share</t>
  </si>
  <si>
    <t>Market</t>
  </si>
  <si>
    <t>Net</t>
  </si>
  <si>
    <t>Enterprise</t>
  </si>
  <si>
    <t>Price</t>
  </si>
  <si>
    <t>Cap</t>
  </si>
  <si>
    <t>Debt</t>
  </si>
  <si>
    <t>Value</t>
  </si>
  <si>
    <t>($bn USD except per share data)</t>
  </si>
  <si>
    <t>Alibaba Group Holding</t>
  </si>
  <si>
    <t>Alphabet</t>
  </si>
  <si>
    <t>Amazon</t>
  </si>
  <si>
    <t>Apple</t>
  </si>
  <si>
    <t>Meta</t>
  </si>
  <si>
    <t>Microsoft</t>
  </si>
  <si>
    <t>Samsung Electronics</t>
  </si>
  <si>
    <t>Taiwan Semiconductor Manufacturing Co.</t>
  </si>
  <si>
    <t>Tencet Holdings</t>
  </si>
  <si>
    <t>Largest company by enterprise value</t>
  </si>
  <si>
    <t>Median enterprise value company</t>
  </si>
  <si>
    <t>USE CASE EXAMPLE 2: From the list of providers at the doctor's office, please create a dynamic formula to find which nurses work for which providers.</t>
  </si>
  <si>
    <t>Doctor</t>
  </si>
  <si>
    <t>Scrub Nurse</t>
  </si>
  <si>
    <t>Scribe Nurse</t>
  </si>
  <si>
    <t>Backup Nurse</t>
  </si>
  <si>
    <t>Dr. Osborne</t>
  </si>
  <si>
    <t>M. Washington</t>
  </si>
  <si>
    <t>I. Brown</t>
  </si>
  <si>
    <t>A. Reyes</t>
  </si>
  <si>
    <t>Dr. Zofia</t>
  </si>
  <si>
    <t>Z. Wilson</t>
  </si>
  <si>
    <t>H. Ruiz</t>
  </si>
  <si>
    <t>S. Roberts</t>
  </si>
  <si>
    <t>Dr. Burhan</t>
  </si>
  <si>
    <t>Y. Parker</t>
  </si>
  <si>
    <t>C. Ellis</t>
  </si>
  <si>
    <t>E. Young</t>
  </si>
  <si>
    <t>Dr. Kaspar</t>
  </si>
  <si>
    <t>T. Reynolds</t>
  </si>
  <si>
    <t>G. Patel</t>
  </si>
  <si>
    <t>B. Kim</t>
  </si>
  <si>
    <t>Dr. Mathilda</t>
  </si>
  <si>
    <t>M. Chavez</t>
  </si>
  <si>
    <t>B. Ming</t>
  </si>
  <si>
    <t>A. Lin</t>
  </si>
  <si>
    <t>Dr. Ilaria</t>
  </si>
  <si>
    <t>L. Harrison</t>
  </si>
  <si>
    <t>J. O'Sullivan</t>
  </si>
  <si>
    <t>B. Flynn</t>
  </si>
  <si>
    <t>Dr. Belial</t>
  </si>
  <si>
    <t>Q. Wallace</t>
  </si>
  <si>
    <t>Z. Evans</t>
  </si>
  <si>
    <t>Dr. Azubah</t>
  </si>
  <si>
    <t>K. Martin</t>
  </si>
  <si>
    <t>R. Castillo</t>
  </si>
  <si>
    <t>Dr. Stiofán</t>
  </si>
  <si>
    <t>D. Wood</t>
  </si>
  <si>
    <t>H. Edwards</t>
  </si>
  <si>
    <t>Dr. Ghalib</t>
  </si>
  <si>
    <t>D. Robinson</t>
  </si>
  <si>
    <t>T. Smith</t>
  </si>
  <si>
    <t>Dr. Fred</t>
  </si>
  <si>
    <t>I. Gray</t>
  </si>
  <si>
    <t>C. Richardson</t>
  </si>
  <si>
    <t>Dr. Ismaeel</t>
  </si>
  <si>
    <t>U. Morgan</t>
  </si>
  <si>
    <t>V. Nelson</t>
  </si>
  <si>
    <t>USE CASE EXAMPLE 3: VLOOKUP can also use an approximate match. Use a VLOOKUP to return the appropriate tax rate based on the tax table.</t>
  </si>
  <si>
    <t>TAKE IT TO THE NEXT LEVEL: Many jurisdictions provide different tax tables for single filers vs. married filers. Use an IF and VLOOKUP to return the appropriate tax rate based on the tax tables and filing status.</t>
  </si>
  <si>
    <t>Income Tax Brackets</t>
  </si>
  <si>
    <t>Single Income Tax Brackets</t>
  </si>
  <si>
    <t>Married Income Tax Brackets</t>
  </si>
  <si>
    <t>From</t>
  </si>
  <si>
    <t>To</t>
  </si>
  <si>
    <t>Tax Rate</t>
  </si>
  <si>
    <t>Income</t>
  </si>
  <si>
    <t>Tax bracket</t>
  </si>
  <si>
    <t>Status</t>
  </si>
  <si>
    <t>Single</t>
  </si>
  <si>
    <t>Married</t>
  </si>
  <si>
    <t>HLOOKUP</t>
  </si>
  <si>
    <t>HLOOKUP looks for a value in the top row of a table, then returns a value in the same column from a row you specify.</t>
  </si>
  <si>
    <t>Syntax: =HLOOKUP(lookup value, table range, row index number, [exact or approx.])</t>
  </si>
  <si>
    <t>USE CASE EXAMPLE 1: The prices of pharmaceutical drugs change over the course of a month. Identify the price of each drug on the specified days.</t>
  </si>
  <si>
    <t>Prescription Drugs</t>
  </si>
  <si>
    <t>Day</t>
  </si>
  <si>
    <t>Atorvastatin</t>
  </si>
  <si>
    <t>Levothyroxine</t>
  </si>
  <si>
    <t>Lisinopril</t>
  </si>
  <si>
    <t>Metformin Hydrochloride</t>
  </si>
  <si>
    <t>Amlodipine</t>
  </si>
  <si>
    <t>Metoprolol</t>
  </si>
  <si>
    <t>Albuterol</t>
  </si>
  <si>
    <t>Omeprazole</t>
  </si>
  <si>
    <t>Losartan Potassium</t>
  </si>
  <si>
    <t>Simvastatin</t>
  </si>
  <si>
    <t>Gabapentin</t>
  </si>
  <si>
    <t>Hydrocodone</t>
  </si>
  <si>
    <t>Hydrochlorothiazide</t>
  </si>
  <si>
    <t>Sertraline Hydrochloride</t>
  </si>
  <si>
    <t>Montelukast</t>
  </si>
  <si>
    <t>Fluticasone</t>
  </si>
  <si>
    <t>Amoxicillin</t>
  </si>
  <si>
    <t>Furosemide</t>
  </si>
  <si>
    <t>Pantoprazole Sodium</t>
  </si>
  <si>
    <t>Acetaminophen</t>
  </si>
  <si>
    <t>Prednisone</t>
  </si>
  <si>
    <t>Escitalopram Oxalate</t>
  </si>
  <si>
    <t>Fluoxetine Hydrochloride</t>
  </si>
  <si>
    <t>Dextroamphetamine;</t>
  </si>
  <si>
    <t>Tramadol Hydrochloride</t>
  </si>
  <si>
    <t>Insulin Glargine</t>
  </si>
  <si>
    <t>Bupropion</t>
  </si>
  <si>
    <t>Ibuprofen</t>
  </si>
  <si>
    <t>Drug</t>
  </si>
  <si>
    <t>XLOOKUP</t>
  </si>
  <si>
    <t>XLOOKUP searches a range or an array, then returns the item corresponding to the first match it finds.</t>
  </si>
  <si>
    <t xml:space="preserve">Syntax: =XLOOKUP(lookup value, lookup array, return array, [if not found], [match mode], [search mode]) </t>
  </si>
  <si>
    <t>USE CASE EXAMPLE 1: Given a list of companies, return the CEO's name in the box provided.</t>
  </si>
  <si>
    <t>Company</t>
  </si>
  <si>
    <t>CEO Name</t>
  </si>
  <si>
    <t>ByteZing</t>
  </si>
  <si>
    <t>Sarah Johnson</t>
  </si>
  <si>
    <t>EcoSpark</t>
  </si>
  <si>
    <t>Michael Anderson</t>
  </si>
  <si>
    <t>StarFusion</t>
  </si>
  <si>
    <t>Emily Martinez</t>
  </si>
  <si>
    <t>GlowWaves</t>
  </si>
  <si>
    <t>James Wilson</t>
  </si>
  <si>
    <t>NeoPulse</t>
  </si>
  <si>
    <t>Olivia Davis</t>
  </si>
  <si>
    <t>VeloSwift</t>
  </si>
  <si>
    <t>Daniel Thompson</t>
  </si>
  <si>
    <t>SunNova</t>
  </si>
  <si>
    <t>Sophia Lee</t>
  </si>
  <si>
    <t>ZenWave</t>
  </si>
  <si>
    <t>Ethan Brown</t>
  </si>
  <si>
    <t>QuikPulse</t>
  </si>
  <si>
    <t>Ava Smith</t>
  </si>
  <si>
    <t>AeroFlare</t>
  </si>
  <si>
    <t>Benjamin Taylor</t>
  </si>
  <si>
    <t>USE CASE EXAMPLE 2: You have been provided a list of names, and need to determine each person's marginal tax bracket. Use an XLOOKUP to complete this task.</t>
  </si>
  <si>
    <t>TAKE IT TO THE NEXT LEVEL: Now take into account married vs. single filing status to calculate the marginal tax rate.</t>
  </si>
  <si>
    <t>Max</t>
  </si>
  <si>
    <t>Max Earnings</t>
  </si>
  <si>
    <t>Tax rate</t>
  </si>
  <si>
    <t>Earnings</t>
  </si>
  <si>
    <t>Name</t>
  </si>
  <si>
    <t>Ava Johnson</t>
  </si>
  <si>
    <t>Noah Anderson</t>
  </si>
  <si>
    <t>Olivia Martinez</t>
  </si>
  <si>
    <t>Sophia Wilson</t>
  </si>
  <si>
    <t>Liam Davis</t>
  </si>
  <si>
    <t>Isabella Thompson</t>
  </si>
  <si>
    <t>Ethan Smith</t>
  </si>
  <si>
    <t>USE CASE EXAMPLE 3: You would like to have a dashboard display key financial outputs based on a company's income statement. Use nested XLOOKUP functions to determine the outputs.</t>
  </si>
  <si>
    <t>Q1</t>
  </si>
  <si>
    <t>Q2</t>
  </si>
  <si>
    <t>Q3</t>
  </si>
  <si>
    <t>Q4</t>
  </si>
  <si>
    <t>Dashboard</t>
  </si>
  <si>
    <t>Sales</t>
  </si>
  <si>
    <t>Quarter</t>
  </si>
  <si>
    <t>GM</t>
  </si>
  <si>
    <t>Net income</t>
  </si>
  <si>
    <t>Net %</t>
  </si>
  <si>
    <t>Cost of sales</t>
  </si>
  <si>
    <t>General expenses</t>
  </si>
  <si>
    <t>Depreciation</t>
  </si>
  <si>
    <t>Operating profit</t>
  </si>
  <si>
    <t>Interest expense</t>
  </si>
  <si>
    <t>Profit before taxes</t>
  </si>
  <si>
    <t>Taxes</t>
  </si>
  <si>
    <t>MATCH</t>
  </si>
  <si>
    <t>MATCH identifies an item's position in a list.</t>
  </si>
  <si>
    <t>Syntax: =MATCH(lookup value, lookup array, [match type])</t>
  </si>
  <si>
    <t>USE CASE EXAMPLE 1: The organ transplant list provides vital organs to recipients in need based on a variety of criteria. The lower the score, the greater the need. Use MATCH to identify the recipient by lowest total score based on the following criteria and weightings.</t>
  </si>
  <si>
    <t>TAKE IT TO THE NEXT LEVEL: Now combine MATCH with VLOOKUP to find the nurses to match the doctors.</t>
  </si>
  <si>
    <t>Blood</t>
  </si>
  <si>
    <t>Prior</t>
  </si>
  <si>
    <t>Survival</t>
  </si>
  <si>
    <t>Waiting</t>
  </si>
  <si>
    <t>Immune</t>
  </si>
  <si>
    <t>Category</t>
  </si>
  <si>
    <t>Distance</t>
  </si>
  <si>
    <t>Type</t>
  </si>
  <si>
    <t>Donor</t>
  </si>
  <si>
    <t>Benefit</t>
  </si>
  <si>
    <t>Time</t>
  </si>
  <si>
    <t>Comp.</t>
  </si>
  <si>
    <t>Weight</t>
  </si>
  <si>
    <t>L. Brook</t>
  </si>
  <si>
    <t>K. Mayo</t>
  </si>
  <si>
    <t>F Peters</t>
  </si>
  <si>
    <t>V. Collins</t>
  </si>
  <si>
    <t>F. East</t>
  </si>
  <si>
    <t>I. Blair</t>
  </si>
  <si>
    <t>K. Kim</t>
  </si>
  <si>
    <t>L. Hudson</t>
  </si>
  <si>
    <t>B. Wu</t>
  </si>
  <si>
    <t>Y. Wang</t>
  </si>
  <si>
    <t>V. Hulme</t>
  </si>
  <si>
    <t>G. Smith</t>
  </si>
  <si>
    <t>C. Chen</t>
  </si>
  <si>
    <t>Total</t>
  </si>
  <si>
    <t>Score</t>
  </si>
  <si>
    <t>Lowest score</t>
  </si>
  <si>
    <t>CHOOSE</t>
  </si>
  <si>
    <t>CHOOSE allows for the selection of an item in a list.</t>
  </si>
  <si>
    <t>Syntax: =CHOOSE(index number, value 1, value 2, ...)</t>
  </si>
  <si>
    <t>USE CASE EXAMPLE 1: You are a steel mill operator. You must determine the amount of steel that is being produced in each blast furnace weekly during the first quarter. Use CHOOSE to make a dynamic table for selecting the data.</t>
  </si>
  <si>
    <t>Active Blast Furnace</t>
  </si>
  <si>
    <t>Production in Tons</t>
  </si>
  <si>
    <t>Blast Furnaces</t>
  </si>
  <si>
    <t>Week 1</t>
  </si>
  <si>
    <t>Week 2</t>
  </si>
  <si>
    <t>Week 3</t>
  </si>
  <si>
    <t>Week 4</t>
  </si>
  <si>
    <t>Week 5</t>
  </si>
  <si>
    <t>Week 6</t>
  </si>
  <si>
    <t>Week 7</t>
  </si>
  <si>
    <t>Week 8</t>
  </si>
  <si>
    <t>Week 9</t>
  </si>
  <si>
    <t>Week 10</t>
  </si>
  <si>
    <t>Week 11</t>
  </si>
  <si>
    <t>Week 12</t>
  </si>
  <si>
    <t>BF1</t>
  </si>
  <si>
    <t>BF2</t>
  </si>
  <si>
    <t>BF3</t>
  </si>
  <si>
    <t>BF4</t>
  </si>
  <si>
    <t>OFFSET</t>
  </si>
  <si>
    <t>OFFSET returns a reference to a range that is a specified number of rows and columns from a cell or range of cells.</t>
  </si>
  <si>
    <t>Syntax: =OFFSET(reference, rows, columns, [height], [width])</t>
  </si>
  <si>
    <t>USE CASE EXAMPLE 1: At a skilled care nursing facility, each patient has a dinner meal chart prepared based on their dietary needs. Based on the data provided, use OFFSET to determine what the patient will be eating.</t>
  </si>
  <si>
    <t>Meal Plan for Patient ID #123594</t>
  </si>
  <si>
    <t>Month</t>
  </si>
  <si>
    <t>Pasta</t>
  </si>
  <si>
    <t>Burrito</t>
  </si>
  <si>
    <t>Panini</t>
  </si>
  <si>
    <t>Soup</t>
  </si>
  <si>
    <t>Tuna</t>
  </si>
  <si>
    <t>Hen</t>
  </si>
  <si>
    <t>Chicken</t>
  </si>
  <si>
    <t>Salad</t>
  </si>
  <si>
    <t>Rice</t>
  </si>
  <si>
    <t>Duck</t>
  </si>
  <si>
    <t>Fruit</t>
  </si>
  <si>
    <t>Turkey</t>
  </si>
  <si>
    <t>Pizza</t>
  </si>
  <si>
    <t>Lentils</t>
  </si>
  <si>
    <t>Salmon</t>
  </si>
  <si>
    <t>Steak</t>
  </si>
  <si>
    <t>Tacos</t>
  </si>
  <si>
    <t>Meal</t>
  </si>
  <si>
    <t>USE CASE EXAMPLE 2: OFFSET is the standard function for creating scenario managers. Use OFFSET to select the appropriate revenue and cost assumptions.</t>
  </si>
  <si>
    <t>TAKE IT TO THE NEXT LEVEL: Using MATCH with OFFSET makes searching in a table much easier. Let's review a previous example using a combination of the formulas we have learned.</t>
  </si>
  <si>
    <t>Case Toggle</t>
  </si>
  <si>
    <t>Revenue growth</t>
  </si>
  <si>
    <t>FY1</t>
  </si>
  <si>
    <t>FY2</t>
  </si>
  <si>
    <t>FY3</t>
  </si>
  <si>
    <t>FY4</t>
  </si>
  <si>
    <t>FY5</t>
  </si>
  <si>
    <t>Downside</t>
  </si>
  <si>
    <t>Base</t>
  </si>
  <si>
    <t>Upside</t>
  </si>
  <si>
    <t>Active</t>
  </si>
  <si>
    <t>Gross margin</t>
  </si>
  <si>
    <t>INDEX</t>
  </si>
  <si>
    <t>Highest</t>
  </si>
  <si>
    <t>Height</t>
  </si>
  <si>
    <t>Country</t>
  </si>
  <si>
    <t>Peak</t>
  </si>
  <si>
    <t>(meters)</t>
  </si>
  <si>
    <t>Nepal</t>
  </si>
  <si>
    <t>Mount Everest</t>
  </si>
  <si>
    <t>India</t>
  </si>
  <si>
    <t>Kangchenjunga</t>
  </si>
  <si>
    <t>Bhutan</t>
  </si>
  <si>
    <t>Gangkhar Puensum</t>
  </si>
  <si>
    <t>China (Tibet)</t>
  </si>
  <si>
    <t>Mount Kailash</t>
  </si>
  <si>
    <t>Pakistan</t>
  </si>
  <si>
    <t>K2 (Mount Godwin-Austen)</t>
  </si>
  <si>
    <t>Advanced Excel</t>
  </si>
  <si>
    <t>INDEX returns a value or reference of the cell at the intersection of a particular row and column in a given range.</t>
  </si>
  <si>
    <t>Syntax: =INDEX(array, row number, [column number])</t>
  </si>
  <si>
    <t>USE CASE EXAMPLE 1: Muhammad is an alpinist who is seeking to climb the tallest mountain in each of these five Himalayan countries. Use INDEX with MATCH to determine the tallest mountain and its height based on the country.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</si>
</sst>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quot;H&quot;"/>
    <numFmt numFmtId="165" formatCode="#,##0.00_);\(#,##0.00\);&quot;--&quot;_);@_)"/>
    <numFmt numFmtId="166" formatCode="#,##0.0_);\(#,##0.0\);&quot;--&quot;_);@_)"/>
    <numFmt numFmtId="167" formatCode="#,##0_);\(#,##0\);&quot;--&quot;_);@_)"/>
    <numFmt numFmtId="168" formatCode="0.0%_);\(0.0%\);&quot;--&quot;_);@_)"/>
    <numFmt numFmtId="169" formatCode="&quot;$&quot;#,##0.00_);\(&quot;$&quot;#,##0.00\);&quot;--&quot;_);@_)"/>
    <numFmt numFmtId="170" formatCode="0.00%_);\(0.00%\);&quot;--&quot;_);@_)"/>
  </numFmts>
  <fonts count="12"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b/>
      <sz val="13"/>
      <color theme="0"/>
      <name val="Arial"/>
      <family val="2"/>
    </font>
    <font>
      <b/>
      <sz val="10"/>
      <color theme="1"/>
      <name val="Arial"/>
      <family val="2"/>
    </font>
    <font>
      <sz val="10"/>
      <color theme="1"/>
      <name val="Arial"/>
      <family val="2"/>
    </font>
    <font>
      <b/>
      <sz val="10"/>
      <color theme="0"/>
      <name val="Arial"/>
      <family val="2"/>
    </font>
    <font>
      <i/>
      <sz val="10"/>
      <color theme="1"/>
      <name val="Arial"/>
      <family val="2"/>
    </font>
    <font>
      <sz val="10"/>
      <color rgb="FF3333FF"/>
      <name val="Arial"/>
      <family val="2"/>
    </font>
    <font>
      <sz val="10"/>
      <name val="Arial"/>
      <family val="2"/>
    </font>
    <font>
      <b/>
      <sz val="10"/>
      <color rgb="FF3333FF"/>
      <name val="Arial"/>
      <family val="2"/>
    </font>
  </fonts>
  <fills count="6">
    <fill>
      <patternFill patternType="none"/>
    </fill>
    <fill>
      <patternFill patternType="gray125"/>
    </fill>
    <fill>
      <patternFill patternType="solid">
        <fgColor rgb="FF1E196A"/>
        <bgColor indexed="64"/>
      </patternFill>
    </fill>
    <fill>
      <patternFill patternType="solid">
        <fgColor theme="2"/>
        <bgColor indexed="64"/>
      </patternFill>
    </fill>
    <fill>
      <patternFill patternType="solid">
        <fgColor theme="4" tint="0.79998168889431442"/>
        <bgColor indexed="64"/>
      </patternFill>
    </fill>
    <fill>
      <patternFill patternType="solid">
        <fgColor rgb="FFFFF2CC"/>
        <bgColor indexed="64"/>
      </patternFill>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bottom style="thin">
        <color theme="0"/>
      </bottom>
      <diagonal/>
    </border>
    <border>
      <left style="thin">
        <color theme="0"/>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diagonal/>
    </border>
    <border>
      <left/>
      <right style="thin">
        <color theme="0"/>
      </right>
      <top/>
      <bottom/>
      <diagonal/>
    </border>
  </borders>
  <cellStyleXfs count="2">
    <xf numFmtId="0" fontId="0" fillId="0" borderId="0"/>
    <xf numFmtId="0" fontId="1" fillId="0" borderId="0"/>
  </cellStyleXfs>
  <cellXfs count="94">
    <xf numFmtId="0" fontId="0" fillId="0" borderId="0" xfId="0"/>
    <xf numFmtId="0" fontId="2" fillId="2" borderId="0" xfId="1" applyFont="1" applyFill="1"/>
    <xf numFmtId="0" fontId="3" fillId="0" borderId="0" xfId="0" applyFont="1"/>
    <xf numFmtId="164" fontId="4" fillId="2" borderId="0" xfId="1" applyNumberFormat="1" applyFont="1" applyFill="1" applyAlignment="1">
      <alignment horizontal="left"/>
    </xf>
    <xf numFmtId="0" fontId="5" fillId="3" borderId="0" xfId="0" applyFont="1" applyFill="1"/>
    <xf numFmtId="0" fontId="6" fillId="3" borderId="0" xfId="0" applyFont="1" applyFill="1"/>
    <xf numFmtId="0" fontId="5" fillId="3" borderId="0" xfId="0" quotePrefix="1" applyFont="1" applyFill="1"/>
    <xf numFmtId="0" fontId="6" fillId="4" borderId="0" xfId="0" applyFont="1" applyFill="1"/>
    <xf numFmtId="0" fontId="6" fillId="0" borderId="0" xfId="0" applyFont="1"/>
    <xf numFmtId="0" fontId="7" fillId="2" borderId="0" xfId="0" applyFont="1" applyFill="1" applyAlignment="1">
      <alignment horizontal="centerContinuous"/>
    </xf>
    <xf numFmtId="0" fontId="6" fillId="0" borderId="0" xfId="0" applyFont="1" applyAlignment="1">
      <alignment horizontal="center"/>
    </xf>
    <xf numFmtId="0" fontId="6" fillId="0" borderId="1" xfId="0" applyFont="1" applyBorder="1" applyAlignment="1">
      <alignment horizontal="center"/>
    </xf>
    <xf numFmtId="0" fontId="8" fillId="0" borderId="1" xfId="0" applyFont="1" applyBorder="1" applyAlignment="1">
      <alignment horizontal="left"/>
    </xf>
    <xf numFmtId="0" fontId="6" fillId="0" borderId="1" xfId="0" applyFont="1" applyBorder="1"/>
    <xf numFmtId="165" fontId="9" fillId="0" borderId="0" xfId="0" applyNumberFormat="1" applyFont="1"/>
    <xf numFmtId="166" fontId="9" fillId="0" borderId="0" xfId="0" applyNumberFormat="1" applyFont="1"/>
    <xf numFmtId="166" fontId="10" fillId="0" borderId="0" xfId="0" applyNumberFormat="1" applyFont="1"/>
    <xf numFmtId="0" fontId="6" fillId="0" borderId="0" xfId="0" applyFont="1" applyAlignment="1">
      <alignment horizontal="left"/>
    </xf>
    <xf numFmtId="166" fontId="6" fillId="0" borderId="0" xfId="0" applyNumberFormat="1" applyFont="1"/>
    <xf numFmtId="0" fontId="6" fillId="5" borderId="2" xfId="0" applyFont="1" applyFill="1" applyBorder="1"/>
    <xf numFmtId="0" fontId="6" fillId="5" borderId="3" xfId="0" applyFont="1" applyFill="1" applyBorder="1"/>
    <xf numFmtId="0" fontId="8" fillId="0" borderId="0" xfId="0" applyFont="1" applyAlignment="1">
      <alignment horizontal="left"/>
    </xf>
    <xf numFmtId="0" fontId="7" fillId="2" borderId="0" xfId="0" applyFont="1" applyFill="1"/>
    <xf numFmtId="0" fontId="5" fillId="0" borderId="0" xfId="0" applyFont="1"/>
    <xf numFmtId="0" fontId="6" fillId="5" borderId="4" xfId="0" applyFont="1" applyFill="1" applyBorder="1"/>
    <xf numFmtId="167" fontId="10" fillId="0" borderId="0" xfId="0" applyNumberFormat="1" applyFont="1"/>
    <xf numFmtId="168" fontId="10" fillId="0" borderId="0" xfId="0" applyNumberFormat="1" applyFont="1"/>
    <xf numFmtId="168" fontId="10" fillId="5" borderId="5" xfId="0" applyNumberFormat="1" applyFont="1" applyFill="1" applyBorder="1"/>
    <xf numFmtId="168" fontId="10" fillId="5" borderId="6" xfId="0" applyNumberFormat="1" applyFont="1" applyFill="1" applyBorder="1"/>
    <xf numFmtId="0" fontId="8" fillId="0" borderId="0" xfId="0" applyFont="1"/>
    <xf numFmtId="0" fontId="6" fillId="0" borderId="0" xfId="0" applyFont="1" applyAlignment="1">
      <alignment horizontal="center" wrapText="1"/>
    </xf>
    <xf numFmtId="1" fontId="6" fillId="0" borderId="0" xfId="0" applyNumberFormat="1" applyFont="1"/>
    <xf numFmtId="169" fontId="9" fillId="0" borderId="0" xfId="0" applyNumberFormat="1" applyFont="1"/>
    <xf numFmtId="165" fontId="10" fillId="5" borderId="5" xfId="0" applyNumberFormat="1" applyFont="1" applyFill="1" applyBorder="1"/>
    <xf numFmtId="165" fontId="10" fillId="5" borderId="6" xfId="0" applyNumberFormat="1" applyFont="1" applyFill="1" applyBorder="1"/>
    <xf numFmtId="165" fontId="10" fillId="5" borderId="7" xfId="0" applyNumberFormat="1" applyFont="1" applyFill="1" applyBorder="1"/>
    <xf numFmtId="0" fontId="7" fillId="2" borderId="8" xfId="0" applyFont="1" applyFill="1" applyBorder="1" applyAlignment="1">
      <alignment horizontal="centerContinuous"/>
    </xf>
    <xf numFmtId="0" fontId="7" fillId="2" borderId="0" xfId="0" applyFont="1" applyFill="1" applyAlignment="1">
      <alignment horizontal="center"/>
    </xf>
    <xf numFmtId="168" fontId="9" fillId="0" borderId="0" xfId="0" applyNumberFormat="1" applyFont="1"/>
    <xf numFmtId="167" fontId="9" fillId="0" borderId="0" xfId="0" applyNumberFormat="1" applyFont="1"/>
    <xf numFmtId="168" fontId="10" fillId="5" borderId="9" xfId="0" applyNumberFormat="1" applyFont="1" applyFill="1" applyBorder="1"/>
    <xf numFmtId="167" fontId="6" fillId="0" borderId="0" xfId="0" applyNumberFormat="1" applyFont="1"/>
    <xf numFmtId="0" fontId="9" fillId="0" borderId="7" xfId="0" applyFont="1" applyBorder="1" applyAlignment="1">
      <alignment horizontal="center"/>
    </xf>
    <xf numFmtId="166" fontId="10" fillId="5" borderId="7" xfId="0" applyNumberFormat="1" applyFont="1" applyFill="1" applyBorder="1"/>
    <xf numFmtId="168" fontId="10" fillId="5" borderId="7" xfId="0" applyNumberFormat="1" applyFont="1" applyFill="1" applyBorder="1"/>
    <xf numFmtId="166" fontId="10" fillId="0" borderId="10" xfId="0" applyNumberFormat="1" applyFont="1" applyBorder="1"/>
    <xf numFmtId="0" fontId="7" fillId="2" borderId="8" xfId="0" applyFont="1" applyFill="1" applyBorder="1"/>
    <xf numFmtId="168" fontId="7" fillId="2" borderId="0" xfId="0" applyNumberFormat="1" applyFont="1" applyFill="1"/>
    <xf numFmtId="0" fontId="6" fillId="5" borderId="11" xfId="0" applyFont="1" applyFill="1" applyBorder="1"/>
    <xf numFmtId="0" fontId="6" fillId="5" borderId="10" xfId="0" applyFont="1" applyFill="1" applyBorder="1"/>
    <xf numFmtId="0" fontId="6" fillId="5" borderId="12" xfId="0" applyFont="1" applyFill="1" applyBorder="1"/>
    <xf numFmtId="165" fontId="10" fillId="0" borderId="11" xfId="0" applyNumberFormat="1" applyFont="1" applyBorder="1"/>
    <xf numFmtId="0" fontId="6" fillId="5" borderId="13" xfId="0" applyFont="1" applyFill="1" applyBorder="1"/>
    <xf numFmtId="0" fontId="6" fillId="5" borderId="0" xfId="0" applyFont="1" applyFill="1"/>
    <xf numFmtId="0" fontId="6" fillId="5" borderId="14" xfId="0" applyFont="1" applyFill="1" applyBorder="1"/>
    <xf numFmtId="165" fontId="10" fillId="0" borderId="13" xfId="0" applyNumberFormat="1" applyFont="1" applyBorder="1"/>
    <xf numFmtId="0" fontId="6" fillId="5" borderId="15" xfId="0" applyFont="1" applyFill="1" applyBorder="1"/>
    <xf numFmtId="0" fontId="6" fillId="5" borderId="1" xfId="0" applyFont="1" applyFill="1" applyBorder="1"/>
    <xf numFmtId="0" fontId="6" fillId="5" borderId="16" xfId="0" applyFont="1" applyFill="1" applyBorder="1"/>
    <xf numFmtId="165" fontId="5" fillId="0" borderId="0" xfId="0" applyNumberFormat="1" applyFont="1"/>
    <xf numFmtId="0" fontId="5" fillId="0" borderId="2" xfId="0" applyFont="1" applyBorder="1"/>
    <xf numFmtId="0" fontId="6" fillId="0" borderId="4" xfId="0" applyFont="1" applyBorder="1"/>
    <xf numFmtId="0" fontId="11" fillId="0" borderId="3" xfId="0" applyFont="1" applyBorder="1"/>
    <xf numFmtId="0" fontId="7" fillId="2" borderId="17" xfId="0" applyFont="1" applyFill="1" applyBorder="1" applyAlignment="1">
      <alignment horizontal="centerContinuous"/>
    </xf>
    <xf numFmtId="0" fontId="7" fillId="2" borderId="18" xfId="0" applyFont="1" applyFill="1" applyBorder="1" applyAlignment="1">
      <alignment horizontal="center"/>
    </xf>
    <xf numFmtId="0" fontId="6" fillId="0" borderId="0" xfId="0" applyFont="1" applyAlignment="1">
      <alignment horizontal="left" indent="1"/>
    </xf>
    <xf numFmtId="37" fontId="6" fillId="5" borderId="4" xfId="0" applyNumberFormat="1" applyFont="1" applyFill="1" applyBorder="1"/>
    <xf numFmtId="37" fontId="6" fillId="5" borderId="3" xfId="0" applyNumberFormat="1" applyFont="1" applyFill="1" applyBorder="1"/>
    <xf numFmtId="0" fontId="7" fillId="2" borderId="19" xfId="0" applyFont="1" applyFill="1" applyBorder="1" applyAlignment="1">
      <alignment horizontal="centerContinuous"/>
    </xf>
    <xf numFmtId="0" fontId="7" fillId="2" borderId="20" xfId="0" applyFont="1" applyFill="1" applyBorder="1" applyAlignment="1">
      <alignment horizontal="centerContinuous"/>
    </xf>
    <xf numFmtId="0" fontId="7" fillId="2" borderId="21" xfId="0" applyFont="1" applyFill="1" applyBorder="1" applyAlignment="1">
      <alignment horizontal="centerContinuous"/>
    </xf>
    <xf numFmtId="0" fontId="7" fillId="2" borderId="22" xfId="0" applyFont="1" applyFill="1" applyBorder="1" applyAlignment="1">
      <alignment horizontal="centerContinuous"/>
    </xf>
    <xf numFmtId="0" fontId="6" fillId="5" borderId="9" xfId="0" applyFont="1" applyFill="1" applyBorder="1"/>
    <xf numFmtId="0" fontId="6" fillId="5" borderId="5" xfId="0" applyFont="1" applyFill="1" applyBorder="1"/>
    <xf numFmtId="0" fontId="6" fillId="5" borderId="6" xfId="0" applyFont="1" applyFill="1" applyBorder="1"/>
    <xf numFmtId="0" fontId="5" fillId="0" borderId="1" xfId="0" applyFont="1" applyBorder="1" applyAlignment="1">
      <alignment horizontal="center"/>
    </xf>
    <xf numFmtId="170" fontId="9" fillId="0" borderId="0" xfId="0" applyNumberFormat="1" applyFont="1"/>
    <xf numFmtId="170" fontId="10" fillId="5" borderId="2" xfId="0" applyNumberFormat="1" applyFont="1" applyFill="1" applyBorder="1"/>
    <xf numFmtId="170" fontId="10" fillId="5" borderId="4" xfId="0" applyNumberFormat="1" applyFont="1" applyFill="1" applyBorder="1"/>
    <xf numFmtId="170" fontId="10" fillId="5" borderId="3" xfId="0" applyNumberFormat="1" applyFont="1" applyFill="1" applyBorder="1"/>
    <xf numFmtId="166" fontId="6" fillId="5" borderId="7" xfId="0" applyNumberFormat="1" applyFont="1" applyFill="1" applyBorder="1"/>
    <xf numFmtId="168" fontId="10" fillId="5" borderId="2" xfId="0" applyNumberFormat="1" applyFont="1" applyFill="1" applyBorder="1"/>
    <xf numFmtId="168" fontId="10" fillId="5" borderId="4" xfId="0" applyNumberFormat="1" applyFont="1" applyFill="1" applyBorder="1"/>
    <xf numFmtId="168" fontId="10" fillId="5" borderId="3" xfId="0" applyNumberFormat="1" applyFont="1" applyFill="1" applyBorder="1"/>
    <xf numFmtId="0" fontId="7" fillId="2" borderId="19" xfId="0" applyFont="1" applyFill="1" applyBorder="1" applyAlignment="1">
      <alignment horizontal="center"/>
    </xf>
    <xf numFmtId="0" fontId="7" fillId="2" borderId="21" xfId="0" applyFont="1" applyFill="1" applyBorder="1" applyAlignment="1">
      <alignment horizontal="center"/>
    </xf>
    <xf numFmtId="0" fontId="7" fillId="2" borderId="23" xfId="0" applyFont="1" applyFill="1" applyBorder="1" applyAlignment="1">
      <alignment horizontal="center"/>
    </xf>
    <xf numFmtId="0" fontId="7" fillId="2" borderId="24" xfId="0" applyFont="1" applyFill="1" applyBorder="1" applyAlignment="1">
      <alignment horizontal="center"/>
    </xf>
    <xf numFmtId="3" fontId="6" fillId="0" borderId="0" xfId="0" applyNumberFormat="1" applyFont="1"/>
    <xf numFmtId="0" fontId="7" fillId="2" borderId="25" xfId="0" applyFont="1" applyFill="1" applyBorder="1" applyAlignment="1">
      <alignment horizontal="centerContinuous"/>
    </xf>
    <xf numFmtId="0" fontId="7" fillId="2" borderId="26" xfId="0" applyFont="1" applyFill="1" applyBorder="1" applyAlignment="1">
      <alignment horizontal="centerContinuous"/>
    </xf>
    <xf numFmtId="3" fontId="6" fillId="5" borderId="3" xfId="0" applyNumberFormat="1" applyFont="1" applyFill="1" applyBorder="1"/>
    <xf numFmtId="0" fontId="6" fillId="4" borderId="0" xfId="0" applyFont="1" applyFill="1" applyAlignment="1">
      <alignment vertical="top" wrapText="1"/>
    </xf>
    <xf numFmtId="0" fontId="6" fillId="4" borderId="0" xfId="0" applyFont="1" applyFill="1" applyAlignment="1">
      <alignment horizontal="left" vertical="top" wrapText="1"/>
    </xf>
  </cellXfs>
  <cellStyles count="2">
    <cellStyle name="Normal" xfId="0" builtinId="0"/>
    <cellStyle name="Normal 2" xfId="1" xr:uid="{F5C93936-274C-45A2-8BAB-298FE0FE31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eetMetadata" Target="metadata.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47</xdr:row>
      <xdr:rowOff>0</xdr:rowOff>
    </xdr:from>
    <xdr:to>
      <xdr:col>10</xdr:col>
      <xdr:colOff>395288</xdr:colOff>
      <xdr:row>62</xdr:row>
      <xdr:rowOff>109537</xdr:rowOff>
    </xdr:to>
    <xdr:sp macro="" textlink="">
      <xdr:nvSpPr>
        <xdr:cNvPr id="2" name="Isosceles Triangle 1">
          <a:extLst>
            <a:ext uri="{FF2B5EF4-FFF2-40B4-BE49-F238E27FC236}">
              <a16:creationId xmlns:a16="http://schemas.microsoft.com/office/drawing/2014/main" id="{D35E6788-2040-4952-98C9-D0F11E6FD5F8}"/>
            </a:ext>
          </a:extLst>
        </xdr:cNvPr>
        <xdr:cNvSpPr/>
      </xdr:nvSpPr>
      <xdr:spPr>
        <a:xfrm rot="5400000">
          <a:off x="4112419" y="10632281"/>
          <a:ext cx="2895600" cy="395288"/>
        </a:xfrm>
        <a:prstGeom prst="triangle">
          <a:avLst/>
        </a:prstGeom>
        <a:solidFill>
          <a:srgbClr val="0061AA">
            <a:alpha val="25098"/>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131</xdr:row>
      <xdr:rowOff>0</xdr:rowOff>
    </xdr:from>
    <xdr:to>
      <xdr:col>11</xdr:col>
      <xdr:colOff>381000</xdr:colOff>
      <xdr:row>140</xdr:row>
      <xdr:rowOff>90488</xdr:rowOff>
    </xdr:to>
    <xdr:sp macro="" textlink="">
      <xdr:nvSpPr>
        <xdr:cNvPr id="4" name="Isosceles Triangle 3">
          <a:extLst>
            <a:ext uri="{FF2B5EF4-FFF2-40B4-BE49-F238E27FC236}">
              <a16:creationId xmlns:a16="http://schemas.microsoft.com/office/drawing/2014/main" id="{FB285DC5-77DF-40B1-B44B-1917AB666592}"/>
            </a:ext>
          </a:extLst>
        </xdr:cNvPr>
        <xdr:cNvSpPr/>
      </xdr:nvSpPr>
      <xdr:spPr>
        <a:xfrm rot="5400000">
          <a:off x="5295900" y="26603326"/>
          <a:ext cx="1762125" cy="381000"/>
        </a:xfrm>
        <a:prstGeom prst="triangle">
          <a:avLst/>
        </a:prstGeom>
        <a:solidFill>
          <a:srgbClr val="0061AA">
            <a:alpha val="25098"/>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0</xdr:colOff>
      <xdr:row>245</xdr:row>
      <xdr:rowOff>0</xdr:rowOff>
    </xdr:from>
    <xdr:to>
      <xdr:col>11</xdr:col>
      <xdr:colOff>395287</xdr:colOff>
      <xdr:row>261</xdr:row>
      <xdr:rowOff>12700</xdr:rowOff>
    </xdr:to>
    <xdr:sp macro="" textlink="">
      <xdr:nvSpPr>
        <xdr:cNvPr id="7" name="Isosceles Triangle 6">
          <a:extLst>
            <a:ext uri="{FF2B5EF4-FFF2-40B4-BE49-F238E27FC236}">
              <a16:creationId xmlns:a16="http://schemas.microsoft.com/office/drawing/2014/main" id="{6556F9C6-76F7-4D40-81C9-0D00283C3BB8}"/>
            </a:ext>
          </a:extLst>
        </xdr:cNvPr>
        <xdr:cNvSpPr/>
      </xdr:nvSpPr>
      <xdr:spPr>
        <a:xfrm rot="5400000">
          <a:off x="4691857" y="49991169"/>
          <a:ext cx="2984500" cy="395287"/>
        </a:xfrm>
        <a:prstGeom prst="triangle">
          <a:avLst/>
        </a:prstGeom>
        <a:solidFill>
          <a:srgbClr val="0061AA">
            <a:alpha val="25098"/>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0</xdr:colOff>
      <xdr:row>165</xdr:row>
      <xdr:rowOff>0</xdr:rowOff>
    </xdr:from>
    <xdr:to>
      <xdr:col>12</xdr:col>
      <xdr:colOff>400050</xdr:colOff>
      <xdr:row>198</xdr:row>
      <xdr:rowOff>171450</xdr:rowOff>
    </xdr:to>
    <xdr:sp macro="" textlink="">
      <xdr:nvSpPr>
        <xdr:cNvPr id="8" name="Isosceles Triangle 7">
          <a:extLst>
            <a:ext uri="{FF2B5EF4-FFF2-40B4-BE49-F238E27FC236}">
              <a16:creationId xmlns:a16="http://schemas.microsoft.com/office/drawing/2014/main" id="{9CFE9505-3A4C-4181-B5C0-F0DC4AEDD44B}"/>
            </a:ext>
          </a:extLst>
        </xdr:cNvPr>
        <xdr:cNvSpPr/>
      </xdr:nvSpPr>
      <xdr:spPr>
        <a:xfrm rot="5400000">
          <a:off x="3659981" y="35892582"/>
          <a:ext cx="6300787" cy="400050"/>
        </a:xfrm>
        <a:prstGeom prst="triangle">
          <a:avLst/>
        </a:prstGeom>
        <a:solidFill>
          <a:srgbClr val="0061AA">
            <a:alpha val="25098"/>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enovo\Pillars%20Dropbox\Pillars%20Team\Brian\Pillars%20Online\Modeling\Models\Advanced%20Excel\Pillars_Advanced_Excel_Solution%20v4.xlsx" TargetMode="External"/><Relationship Id="rId1" Type="http://schemas.openxmlformats.org/officeDocument/2006/relationships/externalLinkPath" Target="Pillars_Advanced_Excel_Solution%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rian%20Bland-Clark/Dropbox/Brian/Pillars%20Online/Models/M&amp;A/Pillars_SF_M&amp;A_Amazing_Hardwa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LOGIC"/>
      <sheetName val="MATH"/>
      <sheetName val="LOOKUPS"/>
      <sheetName val="DATA VALIDATION"/>
      <sheetName val="TEXT"/>
      <sheetName val="DATE"/>
      <sheetName val="DATA TABLES"/>
      <sheetName val="SELF REFERENCING IF"/>
      <sheetName val="PIVOT TABLES"/>
      <sheetName val="INDIRECT"/>
      <sheetName val="|"/>
      <sheetName val="Tatooine"/>
      <sheetName val="Yavin"/>
      <sheetName val="Hoth"/>
      <sheetName val="Nabo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Analysis"/>
      <sheetName val="AVP"/>
    </sheetNames>
    <sheetDataSet>
      <sheetData sheetId="0"/>
      <sheetData sheetId="1">
        <row r="24">
          <cell r="E24">
            <v>1</v>
          </cell>
        </row>
        <row r="29">
          <cell r="E29">
            <v>50</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D824C-3D29-4E58-B5B3-160906F24927}">
  <dimension ref="A1:AH278"/>
  <sheetViews>
    <sheetView showGridLines="0" tabSelected="1" zoomScale="160" zoomScaleNormal="160" workbookViewId="0"/>
  </sheetViews>
  <sheetFormatPr defaultColWidth="8.73046875" defaultRowHeight="14.65" customHeight="1" x14ac:dyDescent="0.35"/>
  <cols>
    <col min="1" max="2" width="2.59765625" style="8" customWidth="1"/>
    <col min="3" max="12" width="8.73046875" style="8"/>
    <col min="13" max="13" width="9.86328125" style="8" bestFit="1" customWidth="1"/>
    <col min="14" max="16384" width="8.73046875" style="8"/>
  </cols>
  <sheetData>
    <row r="1" spans="1:22" s="2" customFormat="1" ht="22.5" x14ac:dyDescent="0.6">
      <c r="A1" s="1" t="s">
        <v>290</v>
      </c>
      <c r="B1" s="1"/>
      <c r="C1" s="1"/>
      <c r="D1" s="1"/>
      <c r="E1" s="1"/>
      <c r="F1" s="1"/>
      <c r="G1" s="1"/>
      <c r="H1" s="1"/>
      <c r="I1" s="1"/>
      <c r="J1" s="1"/>
      <c r="K1" s="1"/>
      <c r="L1" s="1"/>
      <c r="M1" s="1"/>
      <c r="N1" s="1"/>
      <c r="O1" s="1"/>
      <c r="P1" s="1"/>
      <c r="Q1" s="1"/>
      <c r="R1" s="1"/>
      <c r="S1" s="1"/>
      <c r="T1" s="1"/>
      <c r="U1" s="1"/>
      <c r="V1" s="1"/>
    </row>
    <row r="2" spans="1:22" s="2" customFormat="1" ht="16.899999999999999" x14ac:dyDescent="0.5">
      <c r="A2" s="3" t="s">
        <v>0</v>
      </c>
      <c r="B2" s="3"/>
      <c r="C2" s="3"/>
      <c r="D2" s="3"/>
      <c r="E2" s="3"/>
      <c r="F2" s="3"/>
      <c r="G2" s="3"/>
      <c r="H2" s="3"/>
      <c r="I2" s="3"/>
      <c r="J2" s="3"/>
      <c r="K2" s="3"/>
      <c r="L2" s="3"/>
      <c r="M2" s="3"/>
      <c r="N2" s="3"/>
      <c r="O2" s="3"/>
      <c r="P2" s="3"/>
      <c r="Q2" s="3"/>
      <c r="R2" s="3"/>
      <c r="S2" s="3"/>
      <c r="T2" s="3"/>
      <c r="U2" s="3"/>
      <c r="V2" s="3"/>
    </row>
    <row r="4" spans="1:22" s="5" customFormat="1" ht="14.65" customHeight="1" x14ac:dyDescent="0.4">
      <c r="A4" s="4" t="s">
        <v>1</v>
      </c>
    </row>
    <row r="5" spans="1:22" s="5" customFormat="1" ht="14.65" customHeight="1" x14ac:dyDescent="0.4">
      <c r="B5" s="4" t="s">
        <v>2</v>
      </c>
    </row>
    <row r="6" spans="1:22" s="5" customFormat="1" ht="14.65" customHeight="1" x14ac:dyDescent="0.4">
      <c r="B6" s="6" t="s">
        <v>3</v>
      </c>
    </row>
    <row r="8" spans="1:22" s="7" customFormat="1" ht="28.9" customHeight="1" x14ac:dyDescent="0.35">
      <c r="B8" s="92" t="s">
        <v>4</v>
      </c>
      <c r="C8" s="92"/>
      <c r="D8" s="92"/>
      <c r="E8" s="92"/>
      <c r="F8" s="92"/>
      <c r="G8" s="92"/>
      <c r="H8" s="92"/>
      <c r="I8" s="92"/>
      <c r="J8" s="92"/>
    </row>
    <row r="10" spans="1:22" ht="14.65" customHeight="1" x14ac:dyDescent="0.4">
      <c r="C10" s="9" t="s">
        <v>5</v>
      </c>
      <c r="D10" s="9"/>
      <c r="E10" s="9"/>
      <c r="F10" s="9"/>
      <c r="G10" s="9"/>
      <c r="H10" s="9"/>
      <c r="I10" s="9"/>
      <c r="J10" s="9"/>
    </row>
    <row r="11" spans="1:22" ht="14.65" customHeight="1" x14ac:dyDescent="0.35">
      <c r="C11" s="10" t="s">
        <v>6</v>
      </c>
      <c r="D11" s="10" t="s">
        <v>7</v>
      </c>
      <c r="E11" s="10" t="s">
        <v>8</v>
      </c>
      <c r="F11" s="10" t="s">
        <v>9</v>
      </c>
    </row>
    <row r="12" spans="1:22" ht="14.65" customHeight="1" x14ac:dyDescent="0.35">
      <c r="C12" s="11" t="s">
        <v>10</v>
      </c>
      <c r="D12" s="11" t="s">
        <v>11</v>
      </c>
      <c r="E12" s="11" t="s">
        <v>12</v>
      </c>
      <c r="F12" s="11" t="s">
        <v>13</v>
      </c>
      <c r="G12" s="12" t="s">
        <v>14</v>
      </c>
      <c r="H12" s="13"/>
      <c r="I12" s="13"/>
      <c r="J12" s="13"/>
    </row>
    <row r="13" spans="1:22" ht="14.65" customHeight="1" x14ac:dyDescent="0.35">
      <c r="C13" s="14">
        <v>263.8</v>
      </c>
      <c r="D13" s="15">
        <v>713.75</v>
      </c>
      <c r="E13" s="15">
        <v>-19.169999999999959</v>
      </c>
      <c r="F13" s="16">
        <f t="shared" ref="F13:F21" si="0">+D13+E13</f>
        <v>694.58</v>
      </c>
      <c r="G13" s="17" t="s">
        <v>15</v>
      </c>
    </row>
    <row r="14" spans="1:22" ht="14.65" customHeight="1" x14ac:dyDescent="0.35">
      <c r="C14" s="14">
        <v>1784.13</v>
      </c>
      <c r="D14" s="15">
        <v>1204.3776</v>
      </c>
      <c r="E14" s="15">
        <v>-106.17499999999995</v>
      </c>
      <c r="F14" s="16">
        <f t="shared" si="0"/>
        <v>1098.2026000000001</v>
      </c>
      <c r="G14" s="17" t="s">
        <v>16</v>
      </c>
    </row>
    <row r="15" spans="1:22" ht="14.65" customHeight="1" x14ac:dyDescent="0.35">
      <c r="C15" s="14">
        <v>3104.2</v>
      </c>
      <c r="D15" s="15">
        <v>1557.53602</v>
      </c>
      <c r="E15" s="15">
        <v>13.115999999999985</v>
      </c>
      <c r="F15" s="16">
        <f t="shared" si="0"/>
        <v>1570.65202</v>
      </c>
      <c r="G15" s="17" t="s">
        <v>17</v>
      </c>
    </row>
    <row r="16" spans="1:22" ht="14.65" customHeight="1" x14ac:dyDescent="0.35">
      <c r="C16" s="14">
        <v>121.78</v>
      </c>
      <c r="D16" s="15">
        <v>2068.77925</v>
      </c>
      <c r="E16" s="15">
        <v>21.492000000000001</v>
      </c>
      <c r="F16" s="16">
        <f t="shared" si="0"/>
        <v>2090.2712500000002</v>
      </c>
      <c r="G16" s="17" t="s">
        <v>18</v>
      </c>
    </row>
    <row r="17" spans="2:14" ht="14.65" customHeight="1" x14ac:dyDescent="0.35">
      <c r="C17" s="14">
        <v>277.92</v>
      </c>
      <c r="D17" s="15">
        <v>791.59699999999998</v>
      </c>
      <c r="E17" s="15">
        <v>-40</v>
      </c>
      <c r="F17" s="16">
        <f t="shared" si="0"/>
        <v>751.59699999999998</v>
      </c>
      <c r="G17" s="17" t="s">
        <v>19</v>
      </c>
    </row>
    <row r="18" spans="2:14" ht="14.65" customHeight="1" x14ac:dyDescent="0.35">
      <c r="C18" s="14">
        <v>211.8</v>
      </c>
      <c r="D18" s="15">
        <v>1601.31306</v>
      </c>
      <c r="E18" s="15">
        <v>-66.672000000000025</v>
      </c>
      <c r="F18" s="16">
        <f t="shared" si="0"/>
        <v>1534.6410599999999</v>
      </c>
      <c r="G18" s="17" t="s">
        <v>20</v>
      </c>
    </row>
    <row r="19" spans="2:14" ht="14.65" customHeight="1" x14ac:dyDescent="0.35">
      <c r="C19" s="14">
        <v>67.98</v>
      </c>
      <c r="D19" s="15">
        <v>457.21699999999998</v>
      </c>
      <c r="E19" s="15">
        <v>-83.138252719999997</v>
      </c>
      <c r="F19" s="16">
        <f t="shared" si="0"/>
        <v>374.07874728000002</v>
      </c>
      <c r="G19" s="17" t="s">
        <v>21</v>
      </c>
    </row>
    <row r="20" spans="2:14" ht="14.65" customHeight="1" x14ac:dyDescent="0.35">
      <c r="C20" s="14">
        <v>104.42</v>
      </c>
      <c r="D20" s="15">
        <v>475.976</v>
      </c>
      <c r="E20" s="15">
        <v>59.153999999999996</v>
      </c>
      <c r="F20" s="16">
        <f t="shared" si="0"/>
        <v>535.13</v>
      </c>
      <c r="G20" s="17" t="s">
        <v>22</v>
      </c>
    </row>
    <row r="21" spans="2:14" ht="14.65" customHeight="1" x14ac:dyDescent="0.35">
      <c r="C21" s="14">
        <v>75.180000000000007</v>
      </c>
      <c r="D21" s="15">
        <v>708.24</v>
      </c>
      <c r="E21" s="15">
        <v>4.9000000000000004</v>
      </c>
      <c r="F21" s="16">
        <f t="shared" si="0"/>
        <v>713.14</v>
      </c>
      <c r="G21" s="17" t="s">
        <v>23</v>
      </c>
    </row>
    <row r="22" spans="2:14" ht="14.65" customHeight="1" x14ac:dyDescent="0.35">
      <c r="F22" s="18"/>
    </row>
    <row r="23" spans="2:14" ht="14.65" customHeight="1" x14ac:dyDescent="0.35">
      <c r="C23" s="8" t="s">
        <v>24</v>
      </c>
      <c r="I23" s="19" t="str">
        <f>VLOOKUP(MAX(F13:F21),F13:G21,2,0)</f>
        <v>Apple</v>
      </c>
      <c r="J23" s="20"/>
    </row>
    <row r="24" spans="2:14" ht="14.65" customHeight="1" x14ac:dyDescent="0.35">
      <c r="C24" s="8" t="s">
        <v>25</v>
      </c>
      <c r="I24" s="19" t="str">
        <f>VLOOKUP(MEDIAN(F13:F21),F13:G21,2,0)</f>
        <v>Meta</v>
      </c>
      <c r="J24" s="20"/>
    </row>
    <row r="26" spans="2:14" s="7" customFormat="1" ht="28.9" customHeight="1" x14ac:dyDescent="0.35">
      <c r="B26" s="92" t="s">
        <v>26</v>
      </c>
      <c r="C26" s="92"/>
      <c r="D26" s="92"/>
      <c r="E26" s="92"/>
      <c r="F26" s="92"/>
      <c r="G26" s="92"/>
      <c r="H26" s="92"/>
      <c r="I26" s="92"/>
      <c r="J26" s="92"/>
    </row>
    <row r="28" spans="2:14" ht="14.65" customHeight="1" x14ac:dyDescent="0.35">
      <c r="C28" s="21">
        <v>1</v>
      </c>
      <c r="D28" s="21">
        <f>C28+1</f>
        <v>2</v>
      </c>
      <c r="E28" s="21">
        <f t="shared" ref="E28:J28" si="1">D28+1</f>
        <v>3</v>
      </c>
      <c r="F28" s="21">
        <f t="shared" si="1"/>
        <v>4</v>
      </c>
      <c r="G28" s="21">
        <f t="shared" si="1"/>
        <v>5</v>
      </c>
      <c r="H28" s="21">
        <f t="shared" si="1"/>
        <v>6</v>
      </c>
      <c r="I28" s="21">
        <f t="shared" si="1"/>
        <v>7</v>
      </c>
      <c r="J28" s="21">
        <f t="shared" si="1"/>
        <v>8</v>
      </c>
    </row>
    <row r="29" spans="2:14" ht="14.65" customHeight="1" x14ac:dyDescent="0.4">
      <c r="C29" s="22" t="s">
        <v>27</v>
      </c>
      <c r="D29" s="22"/>
      <c r="E29" s="22" t="s">
        <v>28</v>
      </c>
      <c r="F29" s="22"/>
      <c r="G29" s="22" t="s">
        <v>29</v>
      </c>
      <c r="H29" s="22"/>
      <c r="I29" s="22" t="s">
        <v>30</v>
      </c>
      <c r="J29" s="22"/>
    </row>
    <row r="30" spans="2:14" ht="14.65" customHeight="1" x14ac:dyDescent="0.35">
      <c r="C30" s="8" t="s">
        <v>31</v>
      </c>
      <c r="E30" s="8" t="s">
        <v>32</v>
      </c>
      <c r="G30" s="8" t="s">
        <v>33</v>
      </c>
      <c r="I30" s="8" t="s">
        <v>34</v>
      </c>
      <c r="N30" s="16"/>
    </row>
    <row r="31" spans="2:14" ht="14.65" customHeight="1" x14ac:dyDescent="0.35">
      <c r="C31" s="8" t="s">
        <v>35</v>
      </c>
      <c r="E31" s="8" t="s">
        <v>36</v>
      </c>
      <c r="G31" s="8" t="s">
        <v>37</v>
      </c>
      <c r="I31" s="8" t="s">
        <v>38</v>
      </c>
    </row>
    <row r="32" spans="2:14" ht="14.65" customHeight="1" x14ac:dyDescent="0.35">
      <c r="C32" s="8" t="s">
        <v>39</v>
      </c>
      <c r="E32" s="8" t="s">
        <v>40</v>
      </c>
      <c r="G32" s="8" t="s">
        <v>41</v>
      </c>
      <c r="I32" s="8" t="s">
        <v>42</v>
      </c>
    </row>
    <row r="33" spans="2:21" ht="14.65" customHeight="1" x14ac:dyDescent="0.35">
      <c r="C33" s="8" t="s">
        <v>43</v>
      </c>
      <c r="E33" s="8" t="s">
        <v>44</v>
      </c>
      <c r="G33" s="8" t="s">
        <v>45</v>
      </c>
      <c r="I33" s="8" t="s">
        <v>46</v>
      </c>
    </row>
    <row r="34" spans="2:21" ht="14.65" customHeight="1" x14ac:dyDescent="0.35">
      <c r="C34" s="8" t="s">
        <v>47</v>
      </c>
      <c r="E34" s="8" t="s">
        <v>48</v>
      </c>
      <c r="G34" s="8" t="s">
        <v>49</v>
      </c>
      <c r="I34" s="8" t="s">
        <v>50</v>
      </c>
    </row>
    <row r="35" spans="2:21" ht="14.65" customHeight="1" x14ac:dyDescent="0.35">
      <c r="C35" s="8" t="s">
        <v>51</v>
      </c>
      <c r="E35" s="8" t="s">
        <v>52</v>
      </c>
      <c r="G35" s="8" t="s">
        <v>53</v>
      </c>
      <c r="I35" s="8" t="s">
        <v>54</v>
      </c>
    </row>
    <row r="36" spans="2:21" ht="14.65" customHeight="1" x14ac:dyDescent="0.35">
      <c r="C36" s="8" t="s">
        <v>55</v>
      </c>
      <c r="E36" s="8" t="s">
        <v>56</v>
      </c>
      <c r="G36" s="8" t="s">
        <v>57</v>
      </c>
      <c r="I36" s="8" t="s">
        <v>34</v>
      </c>
    </row>
    <row r="37" spans="2:21" ht="14.65" customHeight="1" x14ac:dyDescent="0.35">
      <c r="C37" s="8" t="s">
        <v>58</v>
      </c>
      <c r="E37" s="8" t="s">
        <v>59</v>
      </c>
      <c r="G37" s="8" t="s">
        <v>60</v>
      </c>
      <c r="I37" s="8" t="s">
        <v>38</v>
      </c>
    </row>
    <row r="38" spans="2:21" ht="14.65" customHeight="1" x14ac:dyDescent="0.35">
      <c r="C38" s="8" t="s">
        <v>61</v>
      </c>
      <c r="E38" s="8" t="s">
        <v>62</v>
      </c>
      <c r="G38" s="8" t="s">
        <v>63</v>
      </c>
      <c r="I38" s="8" t="s">
        <v>42</v>
      </c>
    </row>
    <row r="39" spans="2:21" ht="14.65" customHeight="1" x14ac:dyDescent="0.35">
      <c r="C39" s="8" t="s">
        <v>64</v>
      </c>
      <c r="E39" s="8" t="s">
        <v>65</v>
      </c>
      <c r="G39" s="8" t="s">
        <v>66</v>
      </c>
      <c r="I39" s="8" t="s">
        <v>46</v>
      </c>
    </row>
    <row r="40" spans="2:21" ht="14.65" customHeight="1" x14ac:dyDescent="0.35">
      <c r="C40" s="8" t="s">
        <v>67</v>
      </c>
      <c r="E40" s="8" t="s">
        <v>68</v>
      </c>
      <c r="G40" s="8" t="s">
        <v>69</v>
      </c>
      <c r="I40" s="8" t="s">
        <v>50</v>
      </c>
    </row>
    <row r="41" spans="2:21" ht="14.65" customHeight="1" x14ac:dyDescent="0.35">
      <c r="C41" s="8" t="s">
        <v>70</v>
      </c>
      <c r="E41" s="8" t="s">
        <v>71</v>
      </c>
      <c r="G41" s="8" t="s">
        <v>72</v>
      </c>
      <c r="I41" s="8" t="s">
        <v>54</v>
      </c>
    </row>
    <row r="43" spans="2:21" ht="14.65" customHeight="1" x14ac:dyDescent="0.4">
      <c r="E43" s="23" t="s">
        <v>28</v>
      </c>
      <c r="F43" s="23"/>
      <c r="G43" s="23" t="s">
        <v>29</v>
      </c>
      <c r="H43" s="23"/>
      <c r="I43" s="23" t="s">
        <v>30</v>
      </c>
    </row>
    <row r="44" spans="2:21" ht="14.65" customHeight="1" x14ac:dyDescent="0.35">
      <c r="C44" s="8" t="s">
        <v>58</v>
      </c>
      <c r="E44" s="19" t="str">
        <f>VLOOKUP($C$44,$C$30:$I$41,E28,0)</f>
        <v>K. Martin</v>
      </c>
      <c r="F44" s="24"/>
      <c r="G44" s="24" t="str">
        <f>VLOOKUP($C$44,$C$30:$I$41,G28,0)</f>
        <v>R. Castillo</v>
      </c>
      <c r="H44" s="24"/>
      <c r="I44" s="24" t="str">
        <f>VLOOKUP($C$44,$C$30:$I$41,I28,0)</f>
        <v>S. Roberts</v>
      </c>
      <c r="J44" s="20"/>
    </row>
    <row r="46" spans="2:21" s="7" customFormat="1" ht="27.4" customHeight="1" x14ac:dyDescent="0.35">
      <c r="B46" s="92" t="s">
        <v>73</v>
      </c>
      <c r="C46" s="92"/>
      <c r="D46" s="92"/>
      <c r="E46" s="92"/>
      <c r="F46" s="92"/>
      <c r="G46" s="92"/>
      <c r="H46" s="92"/>
      <c r="I46" s="92"/>
      <c r="J46" s="92"/>
      <c r="O46" s="93" t="s">
        <v>74</v>
      </c>
      <c r="P46" s="93"/>
      <c r="Q46" s="93"/>
      <c r="R46" s="93"/>
      <c r="S46" s="93"/>
      <c r="T46" s="93"/>
      <c r="U46" s="93"/>
    </row>
    <row r="48" spans="2:21" ht="14.65" customHeight="1" x14ac:dyDescent="0.4">
      <c r="C48" s="9" t="s">
        <v>75</v>
      </c>
      <c r="D48" s="9"/>
      <c r="E48" s="9"/>
      <c r="O48" s="9" t="s">
        <v>76</v>
      </c>
      <c r="P48" s="9"/>
      <c r="Q48" s="9"/>
      <c r="S48" s="9" t="s">
        <v>77</v>
      </c>
      <c r="T48" s="9"/>
      <c r="U48" s="9"/>
    </row>
    <row r="49" spans="3:21" ht="14.65" customHeight="1" x14ac:dyDescent="0.4">
      <c r="C49" s="22" t="s">
        <v>78</v>
      </c>
      <c r="D49" s="22" t="s">
        <v>79</v>
      </c>
      <c r="E49" s="22" t="s">
        <v>80</v>
      </c>
      <c r="O49" s="22" t="s">
        <v>78</v>
      </c>
      <c r="P49" s="22" t="s">
        <v>79</v>
      </c>
      <c r="Q49" s="22" t="s">
        <v>80</v>
      </c>
      <c r="S49" s="22" t="s">
        <v>78</v>
      </c>
      <c r="T49" s="22" t="s">
        <v>79</v>
      </c>
      <c r="U49" s="22" t="s">
        <v>80</v>
      </c>
    </row>
    <row r="50" spans="3:21" ht="14.65" customHeight="1" x14ac:dyDescent="0.35">
      <c r="C50" s="25">
        <v>0</v>
      </c>
      <c r="D50" s="25">
        <v>9525</v>
      </c>
      <c r="E50" s="26">
        <v>0.1</v>
      </c>
      <c r="O50" s="25">
        <v>0</v>
      </c>
      <c r="P50" s="25">
        <v>9525</v>
      </c>
      <c r="Q50" s="26">
        <v>0.1</v>
      </c>
      <c r="S50" s="25">
        <v>0</v>
      </c>
      <c r="T50" s="25">
        <v>19050</v>
      </c>
      <c r="U50" s="26">
        <v>0.1</v>
      </c>
    </row>
    <row r="51" spans="3:21" ht="14.65" customHeight="1" x14ac:dyDescent="0.35">
      <c r="C51" s="25">
        <f>D50+1</f>
        <v>9526</v>
      </c>
      <c r="D51" s="25">
        <v>38700</v>
      </c>
      <c r="E51" s="26">
        <v>0.12</v>
      </c>
      <c r="O51" s="25">
        <v>9526</v>
      </c>
      <c r="P51" s="25">
        <v>38700</v>
      </c>
      <c r="Q51" s="26">
        <v>0.12</v>
      </c>
      <c r="S51" s="25">
        <v>19051</v>
      </c>
      <c r="T51" s="25">
        <v>77400</v>
      </c>
      <c r="U51" s="26">
        <v>0.12</v>
      </c>
    </row>
    <row r="52" spans="3:21" ht="14.65" customHeight="1" x14ac:dyDescent="0.35">
      <c r="C52" s="25">
        <f t="shared" ref="C52:C56" si="2">D51+1</f>
        <v>38701</v>
      </c>
      <c r="D52" s="25">
        <v>82500</v>
      </c>
      <c r="E52" s="26">
        <v>0.22</v>
      </c>
      <c r="O52" s="25">
        <v>38701</v>
      </c>
      <c r="P52" s="25">
        <v>82500</v>
      </c>
      <c r="Q52" s="26">
        <v>0.22</v>
      </c>
      <c r="S52" s="25">
        <v>77401</v>
      </c>
      <c r="T52" s="25">
        <v>165000</v>
      </c>
      <c r="U52" s="26">
        <v>0.22</v>
      </c>
    </row>
    <row r="53" spans="3:21" ht="14.65" customHeight="1" x14ac:dyDescent="0.35">
      <c r="C53" s="25">
        <f t="shared" si="2"/>
        <v>82501</v>
      </c>
      <c r="D53" s="25">
        <v>157500</v>
      </c>
      <c r="E53" s="26">
        <v>0.24</v>
      </c>
      <c r="O53" s="25">
        <v>82501</v>
      </c>
      <c r="P53" s="25">
        <v>157500</v>
      </c>
      <c r="Q53" s="26">
        <v>0.24</v>
      </c>
      <c r="S53" s="25">
        <v>165001</v>
      </c>
      <c r="T53" s="25">
        <v>315000</v>
      </c>
      <c r="U53" s="26">
        <v>0.24</v>
      </c>
    </row>
    <row r="54" spans="3:21" ht="14.65" customHeight="1" x14ac:dyDescent="0.35">
      <c r="C54" s="25">
        <f t="shared" si="2"/>
        <v>157501</v>
      </c>
      <c r="D54" s="25">
        <v>200000</v>
      </c>
      <c r="E54" s="26">
        <v>0.32</v>
      </c>
      <c r="O54" s="25">
        <v>157501</v>
      </c>
      <c r="P54" s="25">
        <v>200000</v>
      </c>
      <c r="Q54" s="26">
        <v>0.32</v>
      </c>
      <c r="S54" s="25">
        <v>315001</v>
      </c>
      <c r="T54" s="25">
        <v>400000</v>
      </c>
      <c r="U54" s="26">
        <v>0.32</v>
      </c>
    </row>
    <row r="55" spans="3:21" ht="14.65" customHeight="1" x14ac:dyDescent="0.35">
      <c r="C55" s="25">
        <f t="shared" si="2"/>
        <v>200001</v>
      </c>
      <c r="D55" s="25">
        <v>500000</v>
      </c>
      <c r="E55" s="26">
        <v>0.35</v>
      </c>
      <c r="O55" s="25">
        <v>200001</v>
      </c>
      <c r="P55" s="25">
        <v>500000</v>
      </c>
      <c r="Q55" s="26">
        <v>0.35</v>
      </c>
      <c r="S55" s="25">
        <v>400001</v>
      </c>
      <c r="T55" s="25">
        <v>600000</v>
      </c>
      <c r="U55" s="26">
        <v>0.35</v>
      </c>
    </row>
    <row r="56" spans="3:21" ht="14.65" customHeight="1" x14ac:dyDescent="0.35">
      <c r="C56" s="25">
        <f t="shared" si="2"/>
        <v>500001</v>
      </c>
      <c r="D56" s="25"/>
      <c r="E56" s="26">
        <v>0.37</v>
      </c>
      <c r="O56" s="25">
        <v>500001</v>
      </c>
      <c r="P56" s="25"/>
      <c r="Q56" s="26">
        <v>0.37</v>
      </c>
      <c r="S56" s="25">
        <v>600001</v>
      </c>
      <c r="T56" s="25"/>
      <c r="U56" s="26">
        <v>0.37</v>
      </c>
    </row>
    <row r="58" spans="3:21" ht="14.65" customHeight="1" x14ac:dyDescent="0.35">
      <c r="C58" s="13" t="s">
        <v>81</v>
      </c>
      <c r="D58" s="13" t="s">
        <v>82</v>
      </c>
      <c r="O58" s="13" t="s">
        <v>81</v>
      </c>
      <c r="P58" s="13" t="s">
        <v>83</v>
      </c>
      <c r="Q58" s="13" t="s">
        <v>82</v>
      </c>
    </row>
    <row r="59" spans="3:21" ht="14.65" customHeight="1" x14ac:dyDescent="0.35">
      <c r="C59" s="25">
        <v>71000</v>
      </c>
      <c r="D59" s="27">
        <f>VLOOKUP(C59,$C$50:$E$56,3,1)</f>
        <v>0.22</v>
      </c>
      <c r="O59" s="25">
        <v>71000</v>
      </c>
      <c r="P59" s="8" t="s">
        <v>84</v>
      </c>
      <c r="Q59" s="27">
        <f>VLOOKUP(O59,IF(P59="Single",$O$50:$Q$56,$S$50:$U$56),3,1)</f>
        <v>0.22</v>
      </c>
    </row>
    <row r="60" spans="3:21" ht="14.65" customHeight="1" x14ac:dyDescent="0.35">
      <c r="C60" s="25">
        <v>200000</v>
      </c>
      <c r="D60" s="27">
        <f t="shared" ref="D60:D63" si="3">VLOOKUP(C60,$C$50:$E$56,3,1)</f>
        <v>0.32</v>
      </c>
      <c r="O60" s="25">
        <v>200000</v>
      </c>
      <c r="P60" s="8" t="s">
        <v>85</v>
      </c>
      <c r="Q60" s="27">
        <f>VLOOKUP(O60,IF(P60="Single",$O$50:$Q$56,$S$50:$U$56),3,1)</f>
        <v>0.24</v>
      </c>
    </row>
    <row r="61" spans="3:21" ht="14.65" customHeight="1" x14ac:dyDescent="0.35">
      <c r="C61" s="25">
        <v>35000</v>
      </c>
      <c r="D61" s="27">
        <f t="shared" si="3"/>
        <v>0.12</v>
      </c>
      <c r="O61" s="25">
        <v>35000</v>
      </c>
      <c r="P61" s="8" t="s">
        <v>84</v>
      </c>
      <c r="Q61" s="27">
        <f>VLOOKUP(O61,IF(P61="Single",$O$50:$Q$56,$S$50:$U$56),3,1)</f>
        <v>0.12</v>
      </c>
    </row>
    <row r="62" spans="3:21" ht="14.65" customHeight="1" x14ac:dyDescent="0.35">
      <c r="C62" s="25">
        <v>385000</v>
      </c>
      <c r="D62" s="27">
        <f t="shared" si="3"/>
        <v>0.35</v>
      </c>
      <c r="O62" s="25">
        <v>385000</v>
      </c>
      <c r="P62" s="8" t="s">
        <v>84</v>
      </c>
      <c r="Q62" s="27">
        <f>VLOOKUP(O62,IF(P62="Single",$O$50:$Q$56,$S$50:$U$56),3,1)</f>
        <v>0.35</v>
      </c>
    </row>
    <row r="63" spans="3:21" ht="14.65" customHeight="1" x14ac:dyDescent="0.35">
      <c r="C63" s="25">
        <v>600000</v>
      </c>
      <c r="D63" s="28">
        <f t="shared" si="3"/>
        <v>0.37</v>
      </c>
      <c r="O63" s="25">
        <v>650000</v>
      </c>
      <c r="P63" s="8" t="s">
        <v>85</v>
      </c>
      <c r="Q63" s="28">
        <f>VLOOKUP(O63,IF(P63="Single",$O$50:$Q$56,$S$50:$U$56),3,1)</f>
        <v>0.37</v>
      </c>
    </row>
    <row r="65" spans="1:31" s="5" customFormat="1" ht="14.65" customHeight="1" x14ac:dyDescent="0.4">
      <c r="A65" s="4" t="s">
        <v>86</v>
      </c>
    </row>
    <row r="66" spans="1:31" s="5" customFormat="1" ht="14.65" customHeight="1" x14ac:dyDescent="0.4">
      <c r="B66" s="4" t="s">
        <v>87</v>
      </c>
    </row>
    <row r="67" spans="1:31" s="5" customFormat="1" ht="14.65" customHeight="1" x14ac:dyDescent="0.4">
      <c r="B67" s="6" t="s">
        <v>88</v>
      </c>
    </row>
    <row r="69" spans="1:31" s="7" customFormat="1" ht="28.9" customHeight="1" x14ac:dyDescent="0.35">
      <c r="B69" s="92" t="s">
        <v>89</v>
      </c>
      <c r="C69" s="92"/>
      <c r="D69" s="92"/>
      <c r="E69" s="92"/>
      <c r="F69" s="92"/>
      <c r="G69" s="92"/>
      <c r="H69" s="92"/>
      <c r="I69" s="92"/>
      <c r="J69" s="92"/>
    </row>
    <row r="71" spans="1:31" ht="14.65" customHeight="1" x14ac:dyDescent="0.4">
      <c r="C71" s="29"/>
      <c r="D71" s="9" t="s">
        <v>90</v>
      </c>
      <c r="E71" s="9"/>
      <c r="F71" s="9"/>
      <c r="G71" s="9"/>
      <c r="H71" s="9"/>
      <c r="I71" s="9"/>
      <c r="J71" s="9"/>
      <c r="K71" s="9"/>
      <c r="L71" s="9"/>
      <c r="M71" s="9"/>
      <c r="N71" s="9"/>
      <c r="O71" s="9"/>
      <c r="P71" s="9"/>
      <c r="Q71" s="9"/>
      <c r="R71" s="9"/>
      <c r="S71" s="9"/>
      <c r="T71" s="9"/>
      <c r="U71" s="9"/>
      <c r="V71" s="9"/>
      <c r="W71" s="9"/>
      <c r="X71" s="9"/>
      <c r="Y71" s="9"/>
      <c r="Z71" s="9"/>
      <c r="AA71" s="9"/>
      <c r="AB71" s="9"/>
      <c r="AC71" s="9"/>
      <c r="AD71" s="9"/>
      <c r="AE71" s="9"/>
    </row>
    <row r="72" spans="1:31" ht="45" customHeight="1" x14ac:dyDescent="0.35">
      <c r="C72" s="10" t="s">
        <v>91</v>
      </c>
      <c r="D72" s="30" t="s">
        <v>92</v>
      </c>
      <c r="E72" s="30" t="s">
        <v>93</v>
      </c>
      <c r="F72" s="30" t="s">
        <v>94</v>
      </c>
      <c r="G72" s="30" t="s">
        <v>95</v>
      </c>
      <c r="H72" s="30" t="s">
        <v>96</v>
      </c>
      <c r="I72" s="30" t="s">
        <v>97</v>
      </c>
      <c r="J72" s="30" t="s">
        <v>98</v>
      </c>
      <c r="K72" s="30" t="s">
        <v>99</v>
      </c>
      <c r="L72" s="30" t="s">
        <v>100</v>
      </c>
      <c r="M72" s="30" t="s">
        <v>101</v>
      </c>
      <c r="N72" s="30" t="s">
        <v>102</v>
      </c>
      <c r="O72" s="30" t="s">
        <v>103</v>
      </c>
      <c r="P72" s="30" t="s">
        <v>104</v>
      </c>
      <c r="Q72" s="30" t="s">
        <v>105</v>
      </c>
      <c r="R72" s="30" t="s">
        <v>106</v>
      </c>
      <c r="S72" s="30" t="s">
        <v>107</v>
      </c>
      <c r="T72" s="30" t="s">
        <v>108</v>
      </c>
      <c r="U72" s="30" t="s">
        <v>109</v>
      </c>
      <c r="V72" s="30" t="s">
        <v>110</v>
      </c>
      <c r="W72" s="30" t="s">
        <v>111</v>
      </c>
      <c r="X72" s="30" t="s">
        <v>112</v>
      </c>
      <c r="Y72" s="30" t="s">
        <v>113</v>
      </c>
      <c r="Z72" s="30" t="s">
        <v>114</v>
      </c>
      <c r="AA72" s="30" t="s">
        <v>115</v>
      </c>
      <c r="AB72" s="30" t="s">
        <v>116</v>
      </c>
      <c r="AC72" s="30" t="s">
        <v>117</v>
      </c>
      <c r="AD72" s="30" t="s">
        <v>118</v>
      </c>
      <c r="AE72" s="30" t="s">
        <v>119</v>
      </c>
    </row>
    <row r="73" spans="1:31" ht="14.65" customHeight="1" x14ac:dyDescent="0.35">
      <c r="B73" s="29"/>
      <c r="C73" s="31">
        <v>1</v>
      </c>
      <c r="D73" s="32">
        <v>9.19</v>
      </c>
      <c r="E73" s="32">
        <v>14.59</v>
      </c>
      <c r="F73" s="32">
        <v>5.73</v>
      </c>
      <c r="G73" s="32">
        <v>14.23</v>
      </c>
      <c r="H73" s="32">
        <v>6.89</v>
      </c>
      <c r="I73" s="32">
        <v>9.83</v>
      </c>
      <c r="J73" s="32">
        <v>8.3699999999999992</v>
      </c>
      <c r="K73" s="32">
        <v>20.22</v>
      </c>
      <c r="L73" s="32">
        <v>17.04</v>
      </c>
      <c r="M73" s="32">
        <v>11.04</v>
      </c>
      <c r="N73" s="32">
        <v>19.64</v>
      </c>
      <c r="O73" s="32">
        <v>9.0399999999999991</v>
      </c>
      <c r="P73" s="32">
        <v>6.43</v>
      </c>
      <c r="Q73" s="32">
        <v>19.37</v>
      </c>
      <c r="R73" s="32">
        <v>15.58</v>
      </c>
      <c r="S73" s="32">
        <v>13.92</v>
      </c>
      <c r="T73" s="32">
        <v>6.06</v>
      </c>
      <c r="U73" s="32">
        <v>19.78</v>
      </c>
      <c r="V73" s="32">
        <v>13.46</v>
      </c>
      <c r="W73" s="32">
        <v>14.99</v>
      </c>
      <c r="X73" s="32">
        <v>12.36</v>
      </c>
      <c r="Y73" s="32">
        <v>2.64</v>
      </c>
      <c r="Z73" s="32">
        <v>10.91</v>
      </c>
      <c r="AA73" s="32">
        <v>10.95</v>
      </c>
      <c r="AB73" s="32">
        <v>8.02</v>
      </c>
      <c r="AC73" s="32">
        <v>7.78</v>
      </c>
      <c r="AD73" s="32">
        <v>11.14</v>
      </c>
      <c r="AE73" s="32">
        <v>2.11</v>
      </c>
    </row>
    <row r="74" spans="1:31" ht="14.65" customHeight="1" x14ac:dyDescent="0.35">
      <c r="B74" s="29"/>
      <c r="C74" s="31">
        <f t="shared" ref="C74:C103" si="4">C73+1</f>
        <v>2</v>
      </c>
      <c r="D74" s="14">
        <v>9.09</v>
      </c>
      <c r="E74" s="14">
        <v>14.88</v>
      </c>
      <c r="F74" s="14">
        <v>5.67</v>
      </c>
      <c r="G74" s="14">
        <v>14.38</v>
      </c>
      <c r="H74" s="14">
        <v>7.03</v>
      </c>
      <c r="I74" s="14">
        <v>9.93</v>
      </c>
      <c r="J74" s="14">
        <v>8.2100000000000009</v>
      </c>
      <c r="K74" s="14">
        <v>20.22</v>
      </c>
      <c r="L74" s="14">
        <v>17.38</v>
      </c>
      <c r="M74" s="14">
        <v>11.15</v>
      </c>
      <c r="N74" s="14">
        <v>20.04</v>
      </c>
      <c r="O74" s="14">
        <v>8.9499999999999993</v>
      </c>
      <c r="P74" s="14">
        <v>6.43</v>
      </c>
      <c r="Q74" s="14">
        <v>19.37</v>
      </c>
      <c r="R74" s="14">
        <v>15.27</v>
      </c>
      <c r="S74" s="14">
        <v>13.65</v>
      </c>
      <c r="T74" s="14">
        <v>6.06</v>
      </c>
      <c r="U74" s="14">
        <v>20.18</v>
      </c>
      <c r="V74" s="14">
        <v>13.73</v>
      </c>
      <c r="W74" s="14">
        <v>14.69</v>
      </c>
      <c r="X74" s="14">
        <v>12.24</v>
      </c>
      <c r="Y74" s="14">
        <v>2.62</v>
      </c>
      <c r="Z74" s="14">
        <v>10.91</v>
      </c>
      <c r="AA74" s="14">
        <v>10.95</v>
      </c>
      <c r="AB74" s="14">
        <v>8.02</v>
      </c>
      <c r="AC74" s="14">
        <v>7.7</v>
      </c>
      <c r="AD74" s="14">
        <v>11.36</v>
      </c>
      <c r="AE74" s="14">
        <v>2.13</v>
      </c>
    </row>
    <row r="75" spans="1:31" ht="14.65" customHeight="1" x14ac:dyDescent="0.35">
      <c r="B75" s="29"/>
      <c r="C75" s="31">
        <f t="shared" si="4"/>
        <v>3</v>
      </c>
      <c r="D75" s="14">
        <v>9.2799999999999994</v>
      </c>
      <c r="E75" s="14">
        <v>15.18</v>
      </c>
      <c r="F75" s="14">
        <v>5.79</v>
      </c>
      <c r="G75" s="14">
        <v>14.38</v>
      </c>
      <c r="H75" s="14">
        <v>6.96</v>
      </c>
      <c r="I75" s="14">
        <v>10.029999999999999</v>
      </c>
      <c r="J75" s="14">
        <v>8.1199999999999992</v>
      </c>
      <c r="K75" s="14">
        <v>20.420000000000002</v>
      </c>
      <c r="L75" s="14">
        <v>17.03</v>
      </c>
      <c r="M75" s="14">
        <v>11.04</v>
      </c>
      <c r="N75" s="14">
        <v>20.440000000000001</v>
      </c>
      <c r="O75" s="14">
        <v>8.9499999999999993</v>
      </c>
      <c r="P75" s="14">
        <v>6.37</v>
      </c>
      <c r="Q75" s="14">
        <v>19.37</v>
      </c>
      <c r="R75" s="14">
        <v>15.12</v>
      </c>
      <c r="S75" s="14">
        <v>13.37</v>
      </c>
      <c r="T75" s="14">
        <v>6.06</v>
      </c>
      <c r="U75" s="14">
        <v>20.38</v>
      </c>
      <c r="V75" s="14">
        <v>14</v>
      </c>
      <c r="W75" s="14">
        <v>14.69</v>
      </c>
      <c r="X75" s="14">
        <v>12.12</v>
      </c>
      <c r="Y75" s="14">
        <v>2.64</v>
      </c>
      <c r="Z75" s="14">
        <v>10.69</v>
      </c>
      <c r="AA75" s="14">
        <v>11.17</v>
      </c>
      <c r="AB75" s="14">
        <v>8.18</v>
      </c>
      <c r="AC75" s="14">
        <v>7.62</v>
      </c>
      <c r="AD75" s="14">
        <v>11.13</v>
      </c>
      <c r="AE75" s="14">
        <v>2.09</v>
      </c>
    </row>
    <row r="76" spans="1:31" ht="14.65" customHeight="1" x14ac:dyDescent="0.35">
      <c r="B76" s="29"/>
      <c r="C76" s="31">
        <f t="shared" si="4"/>
        <v>4</v>
      </c>
      <c r="D76" s="14">
        <v>9.4600000000000009</v>
      </c>
      <c r="E76" s="14">
        <v>15.48</v>
      </c>
      <c r="F76" s="14">
        <v>5.9</v>
      </c>
      <c r="G76" s="14">
        <v>14.23</v>
      </c>
      <c r="H76" s="14">
        <v>6.89</v>
      </c>
      <c r="I76" s="14">
        <v>10.029999999999999</v>
      </c>
      <c r="J76" s="14">
        <v>7.96</v>
      </c>
      <c r="K76" s="14">
        <v>20.420000000000002</v>
      </c>
      <c r="L76" s="14">
        <v>17.03</v>
      </c>
      <c r="M76" s="14">
        <v>11.15</v>
      </c>
      <c r="N76" s="14">
        <v>20.23</v>
      </c>
      <c r="O76" s="14">
        <v>9.0399999999999991</v>
      </c>
      <c r="P76" s="14">
        <v>6.5</v>
      </c>
      <c r="Q76" s="14">
        <v>19.37</v>
      </c>
      <c r="R76" s="14">
        <v>15.12</v>
      </c>
      <c r="S76" s="14">
        <v>13.51</v>
      </c>
      <c r="T76" s="14">
        <v>6.06</v>
      </c>
      <c r="U76" s="14">
        <v>19.97</v>
      </c>
      <c r="V76" s="14">
        <v>14</v>
      </c>
      <c r="W76" s="14">
        <v>14.83</v>
      </c>
      <c r="X76" s="14">
        <v>12.36</v>
      </c>
      <c r="Y76" s="14">
        <v>2.59</v>
      </c>
      <c r="Z76" s="14">
        <v>10.69</v>
      </c>
      <c r="AA76" s="14">
        <v>10.94</v>
      </c>
      <c r="AB76" s="14">
        <v>8.1</v>
      </c>
      <c r="AC76" s="14">
        <v>7.7</v>
      </c>
      <c r="AD76" s="14">
        <v>11.13</v>
      </c>
      <c r="AE76" s="14">
        <v>2.0499999999999998</v>
      </c>
    </row>
    <row r="77" spans="1:31" ht="14.65" customHeight="1" x14ac:dyDescent="0.35">
      <c r="B77" s="29"/>
      <c r="C77" s="31">
        <f t="shared" si="4"/>
        <v>5</v>
      </c>
      <c r="D77" s="14">
        <v>9.27</v>
      </c>
      <c r="E77" s="14">
        <v>15.48</v>
      </c>
      <c r="F77" s="14">
        <v>5.9</v>
      </c>
      <c r="G77" s="14">
        <v>14.37</v>
      </c>
      <c r="H77" s="14">
        <v>6.82</v>
      </c>
      <c r="I77" s="14">
        <v>10.130000000000001</v>
      </c>
      <c r="J77" s="14">
        <v>7.88</v>
      </c>
      <c r="K77" s="14">
        <v>20.63</v>
      </c>
      <c r="L77" s="14">
        <v>16.86</v>
      </c>
      <c r="M77" s="14">
        <v>11.26</v>
      </c>
      <c r="N77" s="14">
        <v>20.43</v>
      </c>
      <c r="O77" s="14">
        <v>8.86</v>
      </c>
      <c r="P77" s="14">
        <v>6.37</v>
      </c>
      <c r="Q77" s="14">
        <v>18.98</v>
      </c>
      <c r="R77" s="14">
        <v>14.82</v>
      </c>
      <c r="S77" s="14">
        <v>13.78</v>
      </c>
      <c r="T77" s="14">
        <v>6</v>
      </c>
      <c r="U77" s="14">
        <v>19.78</v>
      </c>
      <c r="V77" s="14">
        <v>14</v>
      </c>
      <c r="W77" s="14">
        <v>14.98</v>
      </c>
      <c r="X77" s="14">
        <v>12.61</v>
      </c>
      <c r="Y77" s="14">
        <v>2.54</v>
      </c>
      <c r="Z77" s="14">
        <v>10.69</v>
      </c>
      <c r="AA77" s="14">
        <v>10.94</v>
      </c>
      <c r="AB77" s="14">
        <v>7.93</v>
      </c>
      <c r="AC77" s="14">
        <v>7.85</v>
      </c>
      <c r="AD77" s="14">
        <v>11.02</v>
      </c>
      <c r="AE77" s="14">
        <v>2.0499999999999998</v>
      </c>
    </row>
    <row r="78" spans="1:31" ht="14.65" customHeight="1" x14ac:dyDescent="0.35">
      <c r="B78" s="29"/>
      <c r="C78" s="31">
        <f t="shared" si="4"/>
        <v>6</v>
      </c>
      <c r="D78" s="14">
        <v>9.4600000000000009</v>
      </c>
      <c r="E78" s="14">
        <v>15.48</v>
      </c>
      <c r="F78" s="14">
        <v>6.02</v>
      </c>
      <c r="G78" s="14">
        <v>14.66</v>
      </c>
      <c r="H78" s="14">
        <v>6.82</v>
      </c>
      <c r="I78" s="14">
        <v>10.23</v>
      </c>
      <c r="J78" s="14">
        <v>7.8</v>
      </c>
      <c r="K78" s="14">
        <v>20.420000000000002</v>
      </c>
      <c r="L78" s="14">
        <v>16.86</v>
      </c>
      <c r="M78" s="14">
        <v>11.15</v>
      </c>
      <c r="N78" s="14">
        <v>20.43</v>
      </c>
      <c r="O78" s="14">
        <v>8.77</v>
      </c>
      <c r="P78" s="14">
        <v>6.37</v>
      </c>
      <c r="Q78" s="14">
        <v>19.170000000000002</v>
      </c>
      <c r="R78" s="14">
        <v>14.52</v>
      </c>
      <c r="S78" s="14">
        <v>13.64</v>
      </c>
      <c r="T78" s="14">
        <v>5.88</v>
      </c>
      <c r="U78" s="14">
        <v>19.78</v>
      </c>
      <c r="V78" s="14">
        <v>14.14</v>
      </c>
      <c r="W78" s="14">
        <v>14.68</v>
      </c>
      <c r="X78" s="14">
        <v>12.48</v>
      </c>
      <c r="Y78" s="14">
        <v>2.56</v>
      </c>
      <c r="Z78" s="14">
        <v>10.58</v>
      </c>
      <c r="AA78" s="14">
        <v>10.72</v>
      </c>
      <c r="AB78" s="14">
        <v>7.78</v>
      </c>
      <c r="AC78" s="14">
        <v>7.85</v>
      </c>
      <c r="AD78" s="14">
        <v>10.91</v>
      </c>
      <c r="AE78" s="14">
        <v>2.0099999999999998</v>
      </c>
    </row>
    <row r="79" spans="1:31" ht="14.65" customHeight="1" x14ac:dyDescent="0.35">
      <c r="B79" s="29"/>
      <c r="C79" s="31">
        <f t="shared" si="4"/>
        <v>7</v>
      </c>
      <c r="D79" s="14">
        <v>9.65</v>
      </c>
      <c r="E79" s="14">
        <v>15.64</v>
      </c>
      <c r="F79" s="14">
        <v>6.08</v>
      </c>
      <c r="G79" s="14">
        <v>14.37</v>
      </c>
      <c r="H79" s="14">
        <v>6.96</v>
      </c>
      <c r="I79" s="14">
        <v>10.33</v>
      </c>
      <c r="J79" s="14">
        <v>7.88</v>
      </c>
      <c r="K79" s="14">
        <v>20.62</v>
      </c>
      <c r="L79" s="14">
        <v>17.03</v>
      </c>
      <c r="M79" s="14">
        <v>11.26</v>
      </c>
      <c r="N79" s="14">
        <v>20.03</v>
      </c>
      <c r="O79" s="14">
        <v>8.68</v>
      </c>
      <c r="P79" s="14">
        <v>6.3</v>
      </c>
      <c r="Q79" s="14">
        <v>18.98</v>
      </c>
      <c r="R79" s="14">
        <v>14.81</v>
      </c>
      <c r="S79" s="14">
        <v>13.5</v>
      </c>
      <c r="T79" s="14">
        <v>6</v>
      </c>
      <c r="U79" s="14">
        <v>19.38</v>
      </c>
      <c r="V79" s="14">
        <v>14</v>
      </c>
      <c r="W79" s="14">
        <v>14.83</v>
      </c>
      <c r="X79" s="14">
        <v>12.61</v>
      </c>
      <c r="Y79" s="14">
        <v>2.56</v>
      </c>
      <c r="Z79" s="14">
        <v>10.69</v>
      </c>
      <c r="AA79" s="14">
        <v>10.51</v>
      </c>
      <c r="AB79" s="14">
        <v>7.85</v>
      </c>
      <c r="AC79" s="14">
        <v>7.85</v>
      </c>
      <c r="AD79" s="14">
        <v>11.02</v>
      </c>
      <c r="AE79" s="14">
        <v>2.0499999999999998</v>
      </c>
    </row>
    <row r="80" spans="1:31" ht="14.65" customHeight="1" x14ac:dyDescent="0.35">
      <c r="B80" s="29"/>
      <c r="C80" s="31">
        <f t="shared" si="4"/>
        <v>8</v>
      </c>
      <c r="D80" s="14">
        <v>9.4499999999999993</v>
      </c>
      <c r="E80" s="14">
        <v>15.48</v>
      </c>
      <c r="F80" s="14">
        <v>6.2</v>
      </c>
      <c r="G80" s="14">
        <v>14.08</v>
      </c>
      <c r="H80" s="14">
        <v>6.96</v>
      </c>
      <c r="I80" s="14">
        <v>10.33</v>
      </c>
      <c r="J80" s="14">
        <v>7.8</v>
      </c>
      <c r="K80" s="14">
        <v>20.420000000000002</v>
      </c>
      <c r="L80" s="14">
        <v>17.2</v>
      </c>
      <c r="M80" s="14">
        <v>11.37</v>
      </c>
      <c r="N80" s="14">
        <v>20.43</v>
      </c>
      <c r="O80" s="14">
        <v>8.77</v>
      </c>
      <c r="P80" s="14">
        <v>6.43</v>
      </c>
      <c r="Q80" s="14">
        <v>18.79</v>
      </c>
      <c r="R80" s="14">
        <v>14.51</v>
      </c>
      <c r="S80" s="14">
        <v>13.77</v>
      </c>
      <c r="T80" s="14">
        <v>5.88</v>
      </c>
      <c r="U80" s="14">
        <v>19.38</v>
      </c>
      <c r="V80" s="14">
        <v>14</v>
      </c>
      <c r="W80" s="14">
        <v>14.98</v>
      </c>
      <c r="X80" s="14">
        <v>12.35</v>
      </c>
      <c r="Y80" s="14">
        <v>2.59</v>
      </c>
      <c r="Z80" s="14">
        <v>10.69</v>
      </c>
      <c r="AA80" s="14">
        <v>10.3</v>
      </c>
      <c r="AB80" s="14">
        <v>7.85</v>
      </c>
      <c r="AC80" s="14">
        <v>7.69</v>
      </c>
      <c r="AD80" s="14">
        <v>11.24</v>
      </c>
      <c r="AE80" s="14">
        <v>2.02</v>
      </c>
    </row>
    <row r="81" spans="2:31" ht="14.65" customHeight="1" x14ac:dyDescent="0.35">
      <c r="B81" s="29"/>
      <c r="C81" s="31">
        <f t="shared" si="4"/>
        <v>9</v>
      </c>
      <c r="D81" s="14">
        <v>9.5500000000000007</v>
      </c>
      <c r="E81" s="14">
        <v>15.17</v>
      </c>
      <c r="F81" s="14">
        <v>6.33</v>
      </c>
      <c r="G81" s="14">
        <v>13.94</v>
      </c>
      <c r="H81" s="14">
        <v>6.96</v>
      </c>
      <c r="I81" s="14">
        <v>10.44</v>
      </c>
      <c r="J81" s="14">
        <v>7.72</v>
      </c>
      <c r="K81" s="14">
        <v>20.83</v>
      </c>
      <c r="L81" s="14">
        <v>17.54</v>
      </c>
      <c r="M81" s="14">
        <v>11.49</v>
      </c>
      <c r="N81" s="14">
        <v>20.83</v>
      </c>
      <c r="O81" s="14">
        <v>8.86</v>
      </c>
      <c r="P81" s="14">
        <v>6.36</v>
      </c>
      <c r="Q81" s="14">
        <v>18.98</v>
      </c>
      <c r="R81" s="14">
        <v>14.37</v>
      </c>
      <c r="S81" s="14">
        <v>13.77</v>
      </c>
      <c r="T81" s="14">
        <v>5.93</v>
      </c>
      <c r="U81" s="14">
        <v>19.190000000000001</v>
      </c>
      <c r="V81" s="14">
        <v>13.86</v>
      </c>
      <c r="W81" s="14">
        <v>14.83</v>
      </c>
      <c r="X81" s="14">
        <v>12.48</v>
      </c>
      <c r="Y81" s="14">
        <v>2.64</v>
      </c>
      <c r="Z81" s="14">
        <v>10.58</v>
      </c>
      <c r="AA81" s="14">
        <v>10.51</v>
      </c>
      <c r="AB81" s="14">
        <v>8.01</v>
      </c>
      <c r="AC81" s="14">
        <v>7.54</v>
      </c>
      <c r="AD81" s="14">
        <v>11.01</v>
      </c>
      <c r="AE81" s="14">
        <v>2</v>
      </c>
    </row>
    <row r="82" spans="2:31" ht="14.65" customHeight="1" x14ac:dyDescent="0.35">
      <c r="B82" s="29"/>
      <c r="C82" s="31">
        <f t="shared" si="4"/>
        <v>10</v>
      </c>
      <c r="D82" s="14">
        <v>9.74</v>
      </c>
      <c r="E82" s="14">
        <v>14.87</v>
      </c>
      <c r="F82" s="14">
        <v>6.45</v>
      </c>
      <c r="G82" s="14">
        <v>14.22</v>
      </c>
      <c r="H82" s="14">
        <v>6.82</v>
      </c>
      <c r="I82" s="14">
        <v>10.44</v>
      </c>
      <c r="J82" s="14">
        <v>7.57</v>
      </c>
      <c r="K82" s="14">
        <v>21.24</v>
      </c>
      <c r="L82" s="14">
        <v>17.72</v>
      </c>
      <c r="M82" s="14">
        <v>11.6</v>
      </c>
      <c r="N82" s="14">
        <v>21.25</v>
      </c>
      <c r="O82" s="14">
        <v>8.86</v>
      </c>
      <c r="P82" s="14">
        <v>6.49</v>
      </c>
      <c r="Q82" s="14">
        <v>18.98</v>
      </c>
      <c r="R82" s="14">
        <v>14.22</v>
      </c>
      <c r="S82" s="14">
        <v>14.05</v>
      </c>
      <c r="T82" s="14">
        <v>5.93</v>
      </c>
      <c r="U82" s="14">
        <v>19.38</v>
      </c>
      <c r="V82" s="14">
        <v>13.59</v>
      </c>
      <c r="W82" s="14">
        <v>15.12</v>
      </c>
      <c r="X82" s="14">
        <v>12.23</v>
      </c>
      <c r="Y82" s="14">
        <v>2.59</v>
      </c>
      <c r="Z82" s="14">
        <v>10.79</v>
      </c>
      <c r="AA82" s="14">
        <v>10.61</v>
      </c>
      <c r="AB82" s="14">
        <v>8.01</v>
      </c>
      <c r="AC82" s="14">
        <v>7.47</v>
      </c>
      <c r="AD82" s="14">
        <v>11.24</v>
      </c>
      <c r="AE82" s="14">
        <v>2</v>
      </c>
    </row>
    <row r="83" spans="2:31" ht="14.65" customHeight="1" x14ac:dyDescent="0.35">
      <c r="B83" s="29"/>
      <c r="C83" s="31">
        <f t="shared" si="4"/>
        <v>11</v>
      </c>
      <c r="D83" s="14">
        <v>9.74</v>
      </c>
      <c r="E83" s="14">
        <v>14.87</v>
      </c>
      <c r="F83" s="14">
        <v>6.32</v>
      </c>
      <c r="G83" s="14">
        <v>14.36</v>
      </c>
      <c r="H83" s="14">
        <v>6.89</v>
      </c>
      <c r="I83" s="14">
        <v>10.65</v>
      </c>
      <c r="J83" s="14">
        <v>7.64</v>
      </c>
      <c r="K83" s="14">
        <v>21.67</v>
      </c>
      <c r="L83" s="14">
        <v>17.72</v>
      </c>
      <c r="M83" s="14">
        <v>11.6</v>
      </c>
      <c r="N83" s="14">
        <v>20.83</v>
      </c>
      <c r="O83" s="14">
        <v>9.0399999999999991</v>
      </c>
      <c r="P83" s="14">
        <v>6.49</v>
      </c>
      <c r="Q83" s="14">
        <v>18.79</v>
      </c>
      <c r="R83" s="14">
        <v>14.22</v>
      </c>
      <c r="S83" s="14">
        <v>14.05</v>
      </c>
      <c r="T83" s="14">
        <v>5.88</v>
      </c>
      <c r="U83" s="14">
        <v>19.18</v>
      </c>
      <c r="V83" s="14">
        <v>13.72</v>
      </c>
      <c r="W83" s="14">
        <v>14.82</v>
      </c>
      <c r="X83" s="14">
        <v>12.47</v>
      </c>
      <c r="Y83" s="14">
        <v>2.64</v>
      </c>
      <c r="Z83" s="14">
        <v>10.58</v>
      </c>
      <c r="AA83" s="14">
        <v>10.72</v>
      </c>
      <c r="AB83" s="14">
        <v>7.93</v>
      </c>
      <c r="AC83" s="14">
        <v>7.54</v>
      </c>
      <c r="AD83" s="14">
        <v>11.24</v>
      </c>
      <c r="AE83" s="14">
        <v>1.96</v>
      </c>
    </row>
    <row r="84" spans="2:31" ht="14.65" customHeight="1" x14ac:dyDescent="0.35">
      <c r="B84" s="29"/>
      <c r="C84" s="31">
        <f t="shared" si="4"/>
        <v>12</v>
      </c>
      <c r="D84" s="14">
        <v>9.5399999999999991</v>
      </c>
      <c r="E84" s="14">
        <v>14.87</v>
      </c>
      <c r="F84" s="14">
        <v>6.45</v>
      </c>
      <c r="G84" s="14">
        <v>14.65</v>
      </c>
      <c r="H84" s="14">
        <v>6.75</v>
      </c>
      <c r="I84" s="14">
        <v>10.86</v>
      </c>
      <c r="J84" s="14">
        <v>7.72</v>
      </c>
      <c r="K84" s="14">
        <v>21.45</v>
      </c>
      <c r="L84" s="14">
        <v>17.54</v>
      </c>
      <c r="M84" s="14">
        <v>11.83</v>
      </c>
      <c r="N84" s="14">
        <v>20.83</v>
      </c>
      <c r="O84" s="14">
        <v>8.86</v>
      </c>
      <c r="P84" s="14">
        <v>6.49</v>
      </c>
      <c r="Q84" s="14">
        <v>18.79</v>
      </c>
      <c r="R84" s="14">
        <v>14.22</v>
      </c>
      <c r="S84" s="14">
        <v>13.91</v>
      </c>
      <c r="T84" s="14">
        <v>5.82</v>
      </c>
      <c r="U84" s="14">
        <v>18.8</v>
      </c>
      <c r="V84" s="14">
        <v>14</v>
      </c>
      <c r="W84" s="14">
        <v>15.12</v>
      </c>
      <c r="X84" s="14">
        <v>12.6</v>
      </c>
      <c r="Y84" s="14">
        <v>2.59</v>
      </c>
      <c r="Z84" s="14">
        <v>10.47</v>
      </c>
      <c r="AA84" s="14">
        <v>10.72</v>
      </c>
      <c r="AB84" s="14">
        <v>7.77</v>
      </c>
      <c r="AC84" s="14">
        <v>7.39</v>
      </c>
      <c r="AD84" s="14">
        <v>11.46</v>
      </c>
      <c r="AE84" s="14">
        <v>1.96</v>
      </c>
    </row>
    <row r="85" spans="2:31" ht="14.65" customHeight="1" x14ac:dyDescent="0.35">
      <c r="B85" s="29"/>
      <c r="C85" s="31">
        <f t="shared" si="4"/>
        <v>13</v>
      </c>
      <c r="D85" s="14">
        <v>9.35</v>
      </c>
      <c r="E85" s="14">
        <v>15.02</v>
      </c>
      <c r="F85" s="14">
        <v>6.45</v>
      </c>
      <c r="G85" s="14">
        <v>14.94</v>
      </c>
      <c r="H85" s="14">
        <v>6.62</v>
      </c>
      <c r="I85" s="14">
        <v>11.08</v>
      </c>
      <c r="J85" s="14">
        <v>7.8</v>
      </c>
      <c r="K85" s="14">
        <v>21.02</v>
      </c>
      <c r="L85" s="14">
        <v>17.190000000000001</v>
      </c>
      <c r="M85" s="14">
        <v>12.07</v>
      </c>
      <c r="N85" s="14">
        <v>21.03</v>
      </c>
      <c r="O85" s="14">
        <v>8.94</v>
      </c>
      <c r="P85" s="14">
        <v>6.36</v>
      </c>
      <c r="Q85" s="14">
        <v>19.170000000000002</v>
      </c>
      <c r="R85" s="14">
        <v>14.08</v>
      </c>
      <c r="S85" s="14">
        <v>14.19</v>
      </c>
      <c r="T85" s="14">
        <v>5.7</v>
      </c>
      <c r="U85" s="14">
        <v>18.420000000000002</v>
      </c>
      <c r="V85" s="14">
        <v>14.28</v>
      </c>
      <c r="W85" s="14">
        <v>14.97</v>
      </c>
      <c r="X85" s="14">
        <v>12.85</v>
      </c>
      <c r="Y85" s="14">
        <v>2.54</v>
      </c>
      <c r="Z85" s="14">
        <v>10.47</v>
      </c>
      <c r="AA85" s="14">
        <v>10.5</v>
      </c>
      <c r="AB85" s="14">
        <v>7.85</v>
      </c>
      <c r="AC85" s="14">
        <v>7.32</v>
      </c>
      <c r="AD85" s="14">
        <v>11.35</v>
      </c>
      <c r="AE85" s="14">
        <v>1.93</v>
      </c>
    </row>
    <row r="86" spans="2:31" ht="14.65" customHeight="1" x14ac:dyDescent="0.35">
      <c r="B86" s="29"/>
      <c r="C86" s="31">
        <f t="shared" si="4"/>
        <v>14</v>
      </c>
      <c r="D86" s="14">
        <v>9.26</v>
      </c>
      <c r="E86" s="14">
        <v>14.87</v>
      </c>
      <c r="F86" s="14">
        <v>6.45</v>
      </c>
      <c r="G86" s="14">
        <v>14.94</v>
      </c>
      <c r="H86" s="14">
        <v>6.62</v>
      </c>
      <c r="I86" s="14">
        <v>10.86</v>
      </c>
      <c r="J86" s="14">
        <v>7.72</v>
      </c>
      <c r="K86" s="14">
        <v>20.81</v>
      </c>
      <c r="L86" s="14">
        <v>16.850000000000001</v>
      </c>
      <c r="M86" s="14">
        <v>11.95</v>
      </c>
      <c r="N86" s="14">
        <v>20.61</v>
      </c>
      <c r="O86" s="14">
        <v>9.0299999999999994</v>
      </c>
      <c r="P86" s="14">
        <v>6.23</v>
      </c>
      <c r="Q86" s="14">
        <v>18.78</v>
      </c>
      <c r="R86" s="14">
        <v>14.36</v>
      </c>
      <c r="S86" s="14">
        <v>14.47</v>
      </c>
      <c r="T86" s="14">
        <v>5.81</v>
      </c>
      <c r="U86" s="14">
        <v>18.059999999999999</v>
      </c>
      <c r="V86" s="14">
        <v>13.99</v>
      </c>
      <c r="W86" s="14">
        <v>14.82</v>
      </c>
      <c r="X86" s="14">
        <v>12.85</v>
      </c>
      <c r="Y86" s="14">
        <v>2.56</v>
      </c>
      <c r="Z86" s="14">
        <v>10.26</v>
      </c>
      <c r="AA86" s="14">
        <v>10.61</v>
      </c>
      <c r="AB86" s="14">
        <v>7.69</v>
      </c>
      <c r="AC86" s="14">
        <v>7.39</v>
      </c>
      <c r="AD86" s="14">
        <v>11.46</v>
      </c>
      <c r="AE86" s="14">
        <v>1.89</v>
      </c>
    </row>
    <row r="87" spans="2:31" ht="14.65" customHeight="1" x14ac:dyDescent="0.35">
      <c r="B87" s="29"/>
      <c r="C87" s="31">
        <f t="shared" si="4"/>
        <v>15</v>
      </c>
      <c r="D87" s="14">
        <v>9.26</v>
      </c>
      <c r="E87" s="14">
        <v>14.87</v>
      </c>
      <c r="F87" s="14">
        <v>6.32</v>
      </c>
      <c r="G87" s="14">
        <v>14.64</v>
      </c>
      <c r="H87" s="14">
        <v>6.55</v>
      </c>
      <c r="I87" s="14">
        <v>10.96</v>
      </c>
      <c r="J87" s="14">
        <v>7.8</v>
      </c>
      <c r="K87" s="14">
        <v>20.399999999999999</v>
      </c>
      <c r="L87" s="14">
        <v>17.02</v>
      </c>
      <c r="M87" s="14">
        <v>11.95</v>
      </c>
      <c r="N87" s="14">
        <v>20.61</v>
      </c>
      <c r="O87" s="14">
        <v>9.1199999999999992</v>
      </c>
      <c r="P87" s="14">
        <v>6.23</v>
      </c>
      <c r="Q87" s="14">
        <v>18.97</v>
      </c>
      <c r="R87" s="14">
        <v>14.36</v>
      </c>
      <c r="S87" s="14">
        <v>14.47</v>
      </c>
      <c r="T87" s="14">
        <v>5.81</v>
      </c>
      <c r="U87" s="14">
        <v>17.88</v>
      </c>
      <c r="V87" s="14">
        <v>13.71</v>
      </c>
      <c r="W87" s="14">
        <v>14.52</v>
      </c>
      <c r="X87" s="14">
        <v>13.11</v>
      </c>
      <c r="Y87" s="14">
        <v>2.54</v>
      </c>
      <c r="Z87" s="14">
        <v>10.37</v>
      </c>
      <c r="AA87" s="14">
        <v>10.61</v>
      </c>
      <c r="AB87" s="14">
        <v>7.85</v>
      </c>
      <c r="AC87" s="14">
        <v>7.39</v>
      </c>
      <c r="AD87" s="14">
        <v>11.57</v>
      </c>
      <c r="AE87" s="14">
        <v>1.85</v>
      </c>
    </row>
    <row r="88" spans="2:31" ht="14.65" customHeight="1" x14ac:dyDescent="0.35">
      <c r="B88" s="29"/>
      <c r="C88" s="31">
        <f t="shared" si="4"/>
        <v>16</v>
      </c>
      <c r="D88" s="14">
        <v>9.07</v>
      </c>
      <c r="E88" s="14">
        <v>14.87</v>
      </c>
      <c r="F88" s="14">
        <v>6.32</v>
      </c>
      <c r="G88" s="14">
        <v>14.5</v>
      </c>
      <c r="H88" s="14">
        <v>6.68</v>
      </c>
      <c r="I88" s="14">
        <v>10.96</v>
      </c>
      <c r="J88" s="14">
        <v>7.64</v>
      </c>
      <c r="K88" s="14">
        <v>20.190000000000001</v>
      </c>
      <c r="L88" s="14">
        <v>17.02</v>
      </c>
      <c r="M88" s="14">
        <v>11.95</v>
      </c>
      <c r="N88" s="14">
        <v>20.61</v>
      </c>
      <c r="O88" s="14">
        <v>8.94</v>
      </c>
      <c r="P88" s="14">
        <v>6.36</v>
      </c>
      <c r="Q88" s="14">
        <v>19.350000000000001</v>
      </c>
      <c r="R88" s="14">
        <v>14.22</v>
      </c>
      <c r="S88" s="14">
        <v>14.76</v>
      </c>
      <c r="T88" s="14">
        <v>5.87</v>
      </c>
      <c r="U88" s="14">
        <v>18.05</v>
      </c>
      <c r="V88" s="14">
        <v>13.44</v>
      </c>
      <c r="W88" s="14">
        <v>14.38</v>
      </c>
      <c r="X88" s="14">
        <v>12.84</v>
      </c>
      <c r="Y88" s="14">
        <v>2.56</v>
      </c>
      <c r="Z88" s="14">
        <v>10.26</v>
      </c>
      <c r="AA88" s="14">
        <v>10.4</v>
      </c>
      <c r="AB88" s="14">
        <v>7.77</v>
      </c>
      <c r="AC88" s="14">
        <v>7.46</v>
      </c>
      <c r="AD88" s="14">
        <v>11.46</v>
      </c>
      <c r="AE88" s="14">
        <v>1.87</v>
      </c>
    </row>
    <row r="89" spans="2:31" ht="14.65" customHeight="1" x14ac:dyDescent="0.35">
      <c r="B89" s="29"/>
      <c r="C89" s="31">
        <f t="shared" si="4"/>
        <v>17</v>
      </c>
      <c r="D89" s="14">
        <v>9.07</v>
      </c>
      <c r="E89" s="14">
        <v>14.57</v>
      </c>
      <c r="F89" s="14">
        <v>6.45</v>
      </c>
      <c r="G89" s="14">
        <v>14.21</v>
      </c>
      <c r="H89" s="14">
        <v>6.75</v>
      </c>
      <c r="I89" s="14">
        <v>11.07</v>
      </c>
      <c r="J89" s="14">
        <v>7.64</v>
      </c>
      <c r="K89" s="14">
        <v>20.39</v>
      </c>
      <c r="L89" s="14">
        <v>17.02</v>
      </c>
      <c r="M89" s="14">
        <v>11.83</v>
      </c>
      <c r="N89" s="14">
        <v>20.2</v>
      </c>
      <c r="O89" s="14">
        <v>9.1199999999999992</v>
      </c>
      <c r="P89" s="14">
        <v>6.36</v>
      </c>
      <c r="Q89" s="14">
        <v>19.54</v>
      </c>
      <c r="R89" s="14">
        <v>14.22</v>
      </c>
      <c r="S89" s="14">
        <v>14.76</v>
      </c>
      <c r="T89" s="14">
        <v>5.87</v>
      </c>
      <c r="U89" s="14">
        <v>18.05</v>
      </c>
      <c r="V89" s="14">
        <v>13.57</v>
      </c>
      <c r="W89" s="14">
        <v>14.38</v>
      </c>
      <c r="X89" s="14">
        <v>12.84</v>
      </c>
      <c r="Y89" s="14">
        <v>2.59</v>
      </c>
      <c r="Z89" s="14">
        <v>10.06</v>
      </c>
      <c r="AA89" s="14">
        <v>10.4</v>
      </c>
      <c r="AB89" s="14">
        <v>7.85</v>
      </c>
      <c r="AC89" s="14">
        <v>7.46</v>
      </c>
      <c r="AD89" s="14">
        <v>11.57</v>
      </c>
      <c r="AE89" s="14">
        <v>1.89</v>
      </c>
    </row>
    <row r="90" spans="2:31" ht="14.65" customHeight="1" x14ac:dyDescent="0.35">
      <c r="B90" s="29"/>
      <c r="C90" s="31">
        <f t="shared" si="4"/>
        <v>18</v>
      </c>
      <c r="D90" s="14">
        <v>9.26</v>
      </c>
      <c r="E90" s="14">
        <v>14.72</v>
      </c>
      <c r="F90" s="14">
        <v>6.38</v>
      </c>
      <c r="G90" s="14">
        <v>14.21</v>
      </c>
      <c r="H90" s="14">
        <v>6.68</v>
      </c>
      <c r="I90" s="14">
        <v>10.96</v>
      </c>
      <c r="J90" s="14">
        <v>7.72</v>
      </c>
      <c r="K90" s="14">
        <v>20.190000000000001</v>
      </c>
      <c r="L90" s="14">
        <v>17.36</v>
      </c>
      <c r="M90" s="14">
        <v>11.71</v>
      </c>
      <c r="N90" s="14">
        <v>19.8</v>
      </c>
      <c r="O90" s="14">
        <v>9.0299999999999994</v>
      </c>
      <c r="P90" s="14">
        <v>6.49</v>
      </c>
      <c r="Q90" s="14">
        <v>19.149999999999999</v>
      </c>
      <c r="R90" s="14">
        <v>14.08</v>
      </c>
      <c r="S90" s="14">
        <v>14.46</v>
      </c>
      <c r="T90" s="14">
        <v>5.81</v>
      </c>
      <c r="U90" s="14">
        <v>17.87</v>
      </c>
      <c r="V90" s="14">
        <v>13.43</v>
      </c>
      <c r="W90" s="14">
        <v>14.66</v>
      </c>
      <c r="X90" s="14">
        <v>12.84</v>
      </c>
      <c r="Y90" s="14">
        <v>2.64</v>
      </c>
      <c r="Z90" s="14">
        <v>9.9600000000000009</v>
      </c>
      <c r="AA90" s="14">
        <v>10.19</v>
      </c>
      <c r="AB90" s="14">
        <v>7.92</v>
      </c>
      <c r="AC90" s="14">
        <v>7.46</v>
      </c>
      <c r="AD90" s="14">
        <v>11.8</v>
      </c>
      <c r="AE90" s="14">
        <v>1.85</v>
      </c>
    </row>
    <row r="91" spans="2:31" ht="14.65" customHeight="1" x14ac:dyDescent="0.35">
      <c r="B91" s="29"/>
      <c r="C91" s="31">
        <f t="shared" si="4"/>
        <v>19</v>
      </c>
      <c r="D91" s="14">
        <v>9.07</v>
      </c>
      <c r="E91" s="14">
        <v>15.01</v>
      </c>
      <c r="F91" s="14">
        <v>6.32</v>
      </c>
      <c r="G91" s="14">
        <v>14.06</v>
      </c>
      <c r="H91" s="14">
        <v>6.81</v>
      </c>
      <c r="I91" s="14">
        <v>10.96</v>
      </c>
      <c r="J91" s="14">
        <v>7.56</v>
      </c>
      <c r="K91" s="14">
        <v>20.59</v>
      </c>
      <c r="L91" s="14">
        <v>17.18</v>
      </c>
      <c r="M91" s="14">
        <v>11.83</v>
      </c>
      <c r="N91" s="14">
        <v>20</v>
      </c>
      <c r="O91" s="14">
        <v>8.94</v>
      </c>
      <c r="P91" s="14">
        <v>6.49</v>
      </c>
      <c r="Q91" s="14">
        <v>18.96</v>
      </c>
      <c r="R91" s="14">
        <v>14.22</v>
      </c>
      <c r="S91" s="14">
        <v>14.61</v>
      </c>
      <c r="T91" s="14">
        <v>5.76</v>
      </c>
      <c r="U91" s="14">
        <v>17.52</v>
      </c>
      <c r="V91" s="14">
        <v>13.3</v>
      </c>
      <c r="W91" s="14">
        <v>14.96</v>
      </c>
      <c r="X91" s="14">
        <v>12.72</v>
      </c>
      <c r="Y91" s="14">
        <v>2.59</v>
      </c>
      <c r="Z91" s="14">
        <v>9.9600000000000009</v>
      </c>
      <c r="AA91" s="14">
        <v>10.39</v>
      </c>
      <c r="AB91" s="14">
        <v>7.77</v>
      </c>
      <c r="AC91" s="14">
        <v>7.54</v>
      </c>
      <c r="AD91" s="14">
        <v>11.8</v>
      </c>
      <c r="AE91" s="14">
        <v>1.83</v>
      </c>
    </row>
    <row r="92" spans="2:31" ht="14.65" customHeight="1" x14ac:dyDescent="0.35">
      <c r="B92" s="29"/>
      <c r="C92" s="31">
        <f t="shared" si="4"/>
        <v>20</v>
      </c>
      <c r="D92" s="14">
        <v>9.16</v>
      </c>
      <c r="E92" s="14">
        <v>15.31</v>
      </c>
      <c r="F92" s="14">
        <v>6.26</v>
      </c>
      <c r="G92" s="14">
        <v>13.78</v>
      </c>
      <c r="H92" s="14">
        <v>6.75</v>
      </c>
      <c r="I92" s="14">
        <v>11.18</v>
      </c>
      <c r="J92" s="14">
        <v>7.41</v>
      </c>
      <c r="K92" s="14">
        <v>20.8</v>
      </c>
      <c r="L92" s="14">
        <v>16.84</v>
      </c>
      <c r="M92" s="14">
        <v>12.06</v>
      </c>
      <c r="N92" s="14">
        <v>20.2</v>
      </c>
      <c r="O92" s="14">
        <v>8.76</v>
      </c>
      <c r="P92" s="14">
        <v>6.49</v>
      </c>
      <c r="Q92" s="14">
        <v>18.77</v>
      </c>
      <c r="R92" s="14">
        <v>14.5</v>
      </c>
      <c r="S92" s="14">
        <v>14.9</v>
      </c>
      <c r="T92" s="14">
        <v>5.7</v>
      </c>
      <c r="U92" s="14">
        <v>17.690000000000001</v>
      </c>
      <c r="V92" s="14">
        <v>13.43</v>
      </c>
      <c r="W92" s="14">
        <v>15.26</v>
      </c>
      <c r="X92" s="14">
        <v>12.59</v>
      </c>
      <c r="Y92" s="14">
        <v>2.64</v>
      </c>
      <c r="Z92" s="14">
        <v>9.9600000000000009</v>
      </c>
      <c r="AA92" s="14">
        <v>10.5</v>
      </c>
      <c r="AB92" s="14">
        <v>7.92</v>
      </c>
      <c r="AC92" s="14">
        <v>7.46</v>
      </c>
      <c r="AD92" s="14">
        <v>11.8</v>
      </c>
      <c r="AE92" s="14">
        <v>1.83</v>
      </c>
    </row>
    <row r="93" spans="2:31" ht="14.65" customHeight="1" x14ac:dyDescent="0.35">
      <c r="B93" s="29"/>
      <c r="C93" s="31">
        <f t="shared" si="4"/>
        <v>21</v>
      </c>
      <c r="D93" s="14">
        <v>9.07</v>
      </c>
      <c r="E93" s="14">
        <v>15.16</v>
      </c>
      <c r="F93" s="14">
        <v>6.19</v>
      </c>
      <c r="G93" s="14">
        <v>13.78</v>
      </c>
      <c r="H93" s="14">
        <v>6.88</v>
      </c>
      <c r="I93" s="14">
        <v>11.07</v>
      </c>
      <c r="J93" s="14">
        <v>7.34</v>
      </c>
      <c r="K93" s="14">
        <v>21.22</v>
      </c>
      <c r="L93" s="14">
        <v>16.84</v>
      </c>
      <c r="M93" s="14">
        <v>12.31</v>
      </c>
      <c r="N93" s="14">
        <v>19.989999999999998</v>
      </c>
      <c r="O93" s="14">
        <v>8.76</v>
      </c>
      <c r="P93" s="14">
        <v>6.42</v>
      </c>
      <c r="Q93" s="14">
        <v>18.96</v>
      </c>
      <c r="R93" s="14">
        <v>14.5</v>
      </c>
      <c r="S93" s="14">
        <v>15.2</v>
      </c>
      <c r="T93" s="14">
        <v>5.7</v>
      </c>
      <c r="U93" s="14">
        <v>17.34</v>
      </c>
      <c r="V93" s="14">
        <v>13.57</v>
      </c>
      <c r="W93" s="14">
        <v>15.56</v>
      </c>
      <c r="X93" s="14">
        <v>12.72</v>
      </c>
      <c r="Y93" s="14">
        <v>2.64</v>
      </c>
      <c r="Z93" s="14">
        <v>10.16</v>
      </c>
      <c r="AA93" s="14">
        <v>10.71</v>
      </c>
      <c r="AB93" s="14">
        <v>7.84</v>
      </c>
      <c r="AC93" s="14">
        <v>7.61</v>
      </c>
      <c r="AD93" s="14">
        <v>11.92</v>
      </c>
      <c r="AE93" s="14">
        <v>1.85</v>
      </c>
    </row>
    <row r="94" spans="2:31" ht="14.65" customHeight="1" x14ac:dyDescent="0.35">
      <c r="B94" s="29"/>
      <c r="C94" s="31">
        <f t="shared" si="4"/>
        <v>22</v>
      </c>
      <c r="D94" s="14">
        <v>9.25</v>
      </c>
      <c r="E94" s="14">
        <v>15.16</v>
      </c>
      <c r="F94" s="14">
        <v>6.07</v>
      </c>
      <c r="G94" s="14">
        <v>13.65</v>
      </c>
      <c r="H94" s="14">
        <v>6.74</v>
      </c>
      <c r="I94" s="14">
        <v>11.29</v>
      </c>
      <c r="J94" s="14">
        <v>7.26</v>
      </c>
      <c r="K94" s="14">
        <v>20.79</v>
      </c>
      <c r="L94" s="14">
        <v>17.010000000000002</v>
      </c>
      <c r="M94" s="14">
        <v>12.06</v>
      </c>
      <c r="N94" s="14">
        <v>20.39</v>
      </c>
      <c r="O94" s="14">
        <v>8.67</v>
      </c>
      <c r="P94" s="14">
        <v>6.29</v>
      </c>
      <c r="Q94" s="14">
        <v>18.96</v>
      </c>
      <c r="R94" s="14">
        <v>14.21</v>
      </c>
      <c r="S94" s="14">
        <v>15.2</v>
      </c>
      <c r="T94" s="14">
        <v>5.58</v>
      </c>
      <c r="U94" s="14">
        <v>17.16</v>
      </c>
      <c r="V94" s="14">
        <v>13.43</v>
      </c>
      <c r="W94" s="14">
        <v>15.25</v>
      </c>
      <c r="X94" s="14">
        <v>12.46</v>
      </c>
      <c r="Y94" s="14">
        <v>2.66</v>
      </c>
      <c r="Z94" s="14">
        <v>10.050000000000001</v>
      </c>
      <c r="AA94" s="14">
        <v>10.71</v>
      </c>
      <c r="AB94" s="14">
        <v>7.68</v>
      </c>
      <c r="AC94" s="14">
        <v>7.46</v>
      </c>
      <c r="AD94" s="14">
        <v>11.8</v>
      </c>
      <c r="AE94" s="14">
        <v>1.87</v>
      </c>
    </row>
    <row r="95" spans="2:31" ht="14.65" customHeight="1" x14ac:dyDescent="0.35">
      <c r="B95" s="29"/>
      <c r="C95" s="31">
        <f t="shared" si="4"/>
        <v>23</v>
      </c>
      <c r="D95" s="14">
        <v>9.44</v>
      </c>
      <c r="E95" s="14">
        <v>15.31</v>
      </c>
      <c r="F95" s="14">
        <v>6.19</v>
      </c>
      <c r="G95" s="14">
        <v>13.65</v>
      </c>
      <c r="H95" s="14">
        <v>6.74</v>
      </c>
      <c r="I95" s="14">
        <v>11.52</v>
      </c>
      <c r="J95" s="14">
        <v>7.12</v>
      </c>
      <c r="K95" s="14">
        <v>20.38</v>
      </c>
      <c r="L95" s="14">
        <v>16.84</v>
      </c>
      <c r="M95" s="14">
        <v>12.18</v>
      </c>
      <c r="N95" s="14">
        <v>20.8</v>
      </c>
      <c r="O95" s="14">
        <v>8.67</v>
      </c>
      <c r="P95" s="14">
        <v>6.36</v>
      </c>
      <c r="Q95" s="14">
        <v>18.77</v>
      </c>
      <c r="R95" s="14">
        <v>13.93</v>
      </c>
      <c r="S95" s="14">
        <v>15.35</v>
      </c>
      <c r="T95" s="14">
        <v>5.53</v>
      </c>
      <c r="U95" s="14">
        <v>16.989999999999998</v>
      </c>
      <c r="V95" s="14">
        <v>13.3</v>
      </c>
      <c r="W95" s="14">
        <v>15.1</v>
      </c>
      <c r="X95" s="14">
        <v>12.59</v>
      </c>
      <c r="Y95" s="14">
        <v>2.64</v>
      </c>
      <c r="Z95" s="14">
        <v>10.050000000000001</v>
      </c>
      <c r="AA95" s="14">
        <v>10.81</v>
      </c>
      <c r="AB95" s="14">
        <v>7.68</v>
      </c>
      <c r="AC95" s="14">
        <v>7.38</v>
      </c>
      <c r="AD95" s="14">
        <v>11.57</v>
      </c>
      <c r="AE95" s="14">
        <v>1.85</v>
      </c>
    </row>
    <row r="96" spans="2:31" ht="14.65" customHeight="1" x14ac:dyDescent="0.35">
      <c r="B96" s="29"/>
      <c r="C96" s="31">
        <f t="shared" si="4"/>
        <v>24</v>
      </c>
      <c r="D96" s="14">
        <v>9.25</v>
      </c>
      <c r="E96" s="14">
        <v>15</v>
      </c>
      <c r="F96" s="14">
        <v>6.25</v>
      </c>
      <c r="G96" s="14">
        <v>13.37</v>
      </c>
      <c r="H96" s="14">
        <v>6.88</v>
      </c>
      <c r="I96" s="14">
        <v>11.52</v>
      </c>
      <c r="J96" s="14">
        <v>7.26</v>
      </c>
      <c r="K96" s="14">
        <v>20.38</v>
      </c>
      <c r="L96" s="14">
        <v>16.670000000000002</v>
      </c>
      <c r="M96" s="14">
        <v>12.3</v>
      </c>
      <c r="N96" s="14">
        <v>21.01</v>
      </c>
      <c r="O96" s="14">
        <v>8.67</v>
      </c>
      <c r="P96" s="14">
        <v>6.42</v>
      </c>
      <c r="Q96" s="14">
        <v>18.77</v>
      </c>
      <c r="R96" s="14">
        <v>13.93</v>
      </c>
      <c r="S96" s="14">
        <v>15.35</v>
      </c>
      <c r="T96" s="14">
        <v>5.47</v>
      </c>
      <c r="U96" s="14">
        <v>16.989999999999998</v>
      </c>
      <c r="V96" s="14">
        <v>13.03</v>
      </c>
      <c r="W96" s="14">
        <v>15.25</v>
      </c>
      <c r="X96" s="14">
        <v>12.33</v>
      </c>
      <c r="Y96" s="14">
        <v>2.64</v>
      </c>
      <c r="Z96" s="14">
        <v>10.050000000000001</v>
      </c>
      <c r="AA96" s="14">
        <v>10.7</v>
      </c>
      <c r="AB96" s="14">
        <v>7.53</v>
      </c>
      <c r="AC96" s="14">
        <v>7.31</v>
      </c>
      <c r="AD96" s="14">
        <v>11.45</v>
      </c>
      <c r="AE96" s="14">
        <v>1.83</v>
      </c>
    </row>
    <row r="97" spans="1:31" ht="14.65" customHeight="1" x14ac:dyDescent="0.35">
      <c r="B97" s="29"/>
      <c r="C97" s="31">
        <f t="shared" si="4"/>
        <v>25</v>
      </c>
      <c r="D97" s="14">
        <v>9.15</v>
      </c>
      <c r="E97" s="14">
        <v>14.85</v>
      </c>
      <c r="F97" s="14">
        <v>6.25</v>
      </c>
      <c r="G97" s="14">
        <v>13.51</v>
      </c>
      <c r="H97" s="14">
        <v>6.88</v>
      </c>
      <c r="I97" s="14">
        <v>11.63</v>
      </c>
      <c r="J97" s="14">
        <v>7.41</v>
      </c>
      <c r="K97" s="14">
        <v>19.97</v>
      </c>
      <c r="L97" s="14">
        <v>16.329999999999998</v>
      </c>
      <c r="M97" s="14">
        <v>12.18</v>
      </c>
      <c r="N97" s="14">
        <v>21.43</v>
      </c>
      <c r="O97" s="14">
        <v>8.59</v>
      </c>
      <c r="P97" s="14">
        <v>6.55</v>
      </c>
      <c r="Q97" s="14">
        <v>19.149999999999999</v>
      </c>
      <c r="R97" s="14">
        <v>13.79</v>
      </c>
      <c r="S97" s="14">
        <v>15.2</v>
      </c>
      <c r="T97" s="14">
        <v>5.53</v>
      </c>
      <c r="U97" s="14">
        <v>16.989999999999998</v>
      </c>
      <c r="V97" s="14">
        <v>13.29</v>
      </c>
      <c r="W97" s="14">
        <v>15.25</v>
      </c>
      <c r="X97" s="14">
        <v>12.21</v>
      </c>
      <c r="Y97" s="14">
        <v>2.66</v>
      </c>
      <c r="Z97" s="14">
        <v>9.85</v>
      </c>
      <c r="AA97" s="14">
        <v>10.7</v>
      </c>
      <c r="AB97" s="14">
        <v>7.68</v>
      </c>
      <c r="AC97" s="14">
        <v>7.16</v>
      </c>
      <c r="AD97" s="14">
        <v>11.57</v>
      </c>
      <c r="AE97" s="14">
        <v>1.79</v>
      </c>
    </row>
    <row r="98" spans="1:31" ht="14.65" customHeight="1" x14ac:dyDescent="0.35">
      <c r="B98" s="29"/>
      <c r="C98" s="31">
        <f t="shared" si="4"/>
        <v>26</v>
      </c>
      <c r="D98" s="14">
        <v>9.06</v>
      </c>
      <c r="E98" s="14">
        <v>14.7</v>
      </c>
      <c r="F98" s="14">
        <v>6.19</v>
      </c>
      <c r="G98" s="14">
        <v>13.51</v>
      </c>
      <c r="H98" s="14">
        <v>7.02</v>
      </c>
      <c r="I98" s="14">
        <v>11.4</v>
      </c>
      <c r="J98" s="14">
        <v>7.48</v>
      </c>
      <c r="K98" s="14">
        <v>20.170000000000002</v>
      </c>
      <c r="L98" s="14">
        <v>16.5</v>
      </c>
      <c r="M98" s="14">
        <v>12.06</v>
      </c>
      <c r="N98" s="14">
        <v>21.43</v>
      </c>
      <c r="O98" s="14">
        <v>8.59</v>
      </c>
      <c r="P98" s="14">
        <v>6.61</v>
      </c>
      <c r="Q98" s="14">
        <v>19.149999999999999</v>
      </c>
      <c r="R98" s="14">
        <v>14.07</v>
      </c>
      <c r="S98" s="14">
        <v>15.04</v>
      </c>
      <c r="T98" s="14">
        <v>5.58</v>
      </c>
      <c r="U98" s="14">
        <v>17.329999999999998</v>
      </c>
      <c r="V98" s="14">
        <v>13.43</v>
      </c>
      <c r="W98" s="14">
        <v>14.94</v>
      </c>
      <c r="X98" s="14">
        <v>12.45</v>
      </c>
      <c r="Y98" s="14">
        <v>2.72</v>
      </c>
      <c r="Z98" s="14">
        <v>9.75</v>
      </c>
      <c r="AA98" s="14">
        <v>10.7</v>
      </c>
      <c r="AB98" s="14">
        <v>7.76</v>
      </c>
      <c r="AC98" s="14">
        <v>7.09</v>
      </c>
      <c r="AD98" s="14">
        <v>11.33</v>
      </c>
      <c r="AE98" s="14">
        <v>1.81</v>
      </c>
    </row>
    <row r="99" spans="1:31" ht="14.65" customHeight="1" x14ac:dyDescent="0.35">
      <c r="B99" s="29"/>
      <c r="C99" s="31">
        <f t="shared" si="4"/>
        <v>27</v>
      </c>
      <c r="D99" s="14">
        <v>9.15</v>
      </c>
      <c r="E99" s="14">
        <v>14.85</v>
      </c>
      <c r="F99" s="14">
        <v>6.19</v>
      </c>
      <c r="G99" s="14">
        <v>13.51</v>
      </c>
      <c r="H99" s="14">
        <v>7.09</v>
      </c>
      <c r="I99" s="14">
        <v>11.29</v>
      </c>
      <c r="J99" s="14">
        <v>7.33</v>
      </c>
      <c r="K99" s="14">
        <v>19.97</v>
      </c>
      <c r="L99" s="14">
        <v>16.329999999999998</v>
      </c>
      <c r="M99" s="14">
        <v>12.3</v>
      </c>
      <c r="N99" s="14">
        <v>21.86</v>
      </c>
      <c r="O99" s="14">
        <v>8.76</v>
      </c>
      <c r="P99" s="14">
        <v>6.68</v>
      </c>
      <c r="Q99" s="14">
        <v>19.53</v>
      </c>
      <c r="R99" s="14">
        <v>14.07</v>
      </c>
      <c r="S99" s="14">
        <v>14.74</v>
      </c>
      <c r="T99" s="14">
        <v>5.47</v>
      </c>
      <c r="U99" s="14">
        <v>17.329999999999998</v>
      </c>
      <c r="V99" s="14">
        <v>13.56</v>
      </c>
      <c r="W99" s="14">
        <v>14.79</v>
      </c>
      <c r="X99" s="14">
        <v>12.45</v>
      </c>
      <c r="Y99" s="14">
        <v>2.72</v>
      </c>
      <c r="Z99" s="14">
        <v>9.85</v>
      </c>
      <c r="AA99" s="14">
        <v>10.7</v>
      </c>
      <c r="AB99" s="14">
        <v>7.76</v>
      </c>
      <c r="AC99" s="14">
        <v>7.23</v>
      </c>
      <c r="AD99" s="14">
        <v>11.22</v>
      </c>
      <c r="AE99" s="14">
        <v>1.81</v>
      </c>
    </row>
    <row r="100" spans="1:31" ht="14.65" customHeight="1" x14ac:dyDescent="0.35">
      <c r="B100" s="29"/>
      <c r="C100" s="31">
        <f t="shared" si="4"/>
        <v>28</v>
      </c>
      <c r="D100" s="14">
        <v>9.34</v>
      </c>
      <c r="E100" s="14">
        <v>14.85</v>
      </c>
      <c r="F100" s="14">
        <v>6.13</v>
      </c>
      <c r="G100" s="14">
        <v>13.51</v>
      </c>
      <c r="H100" s="14">
        <v>7.23</v>
      </c>
      <c r="I100" s="14">
        <v>11.51</v>
      </c>
      <c r="J100" s="14">
        <v>7.18</v>
      </c>
      <c r="K100" s="14">
        <v>19.97</v>
      </c>
      <c r="L100" s="14">
        <v>16.170000000000002</v>
      </c>
      <c r="M100" s="14">
        <v>12.3</v>
      </c>
      <c r="N100" s="14">
        <v>22.29</v>
      </c>
      <c r="O100" s="14">
        <v>8.76</v>
      </c>
      <c r="P100" s="14">
        <v>6.55</v>
      </c>
      <c r="Q100" s="14">
        <v>19.920000000000002</v>
      </c>
      <c r="R100" s="14">
        <v>14.07</v>
      </c>
      <c r="S100" s="14">
        <v>14.45</v>
      </c>
      <c r="T100" s="14">
        <v>5.47</v>
      </c>
      <c r="U100" s="14">
        <v>17.510000000000002</v>
      </c>
      <c r="V100" s="14">
        <v>13.29</v>
      </c>
      <c r="W100" s="14">
        <v>14.65</v>
      </c>
      <c r="X100" s="14">
        <v>12.45</v>
      </c>
      <c r="Y100" s="14">
        <v>2.74</v>
      </c>
      <c r="Z100" s="14">
        <v>9.9499999999999993</v>
      </c>
      <c r="AA100" s="14">
        <v>10.49</v>
      </c>
      <c r="AB100" s="14">
        <v>7.6</v>
      </c>
      <c r="AC100" s="14">
        <v>7.23</v>
      </c>
      <c r="AD100" s="14">
        <v>11</v>
      </c>
      <c r="AE100" s="14">
        <v>1.81</v>
      </c>
    </row>
    <row r="101" spans="1:31" ht="14.65" customHeight="1" x14ac:dyDescent="0.35">
      <c r="B101" s="29"/>
      <c r="C101" s="31">
        <f t="shared" si="4"/>
        <v>29</v>
      </c>
      <c r="D101" s="14">
        <v>9.52</v>
      </c>
      <c r="E101" s="14">
        <v>14.7</v>
      </c>
      <c r="F101" s="14">
        <v>6.01</v>
      </c>
      <c r="G101" s="14">
        <v>13.51</v>
      </c>
      <c r="H101" s="14">
        <v>7.23</v>
      </c>
      <c r="I101" s="14">
        <v>11.28</v>
      </c>
      <c r="J101" s="14">
        <v>7.33</v>
      </c>
      <c r="K101" s="14">
        <v>19.77</v>
      </c>
      <c r="L101" s="14">
        <v>16.489999999999998</v>
      </c>
      <c r="M101" s="14">
        <v>12.54</v>
      </c>
      <c r="N101" s="14">
        <v>22.52</v>
      </c>
      <c r="O101" s="14">
        <v>8.67</v>
      </c>
      <c r="P101" s="14">
        <v>6.68</v>
      </c>
      <c r="Q101" s="14">
        <v>20.32</v>
      </c>
      <c r="R101" s="14">
        <v>14.21</v>
      </c>
      <c r="S101" s="14">
        <v>14.59</v>
      </c>
      <c r="T101" s="14">
        <v>5.58</v>
      </c>
      <c r="U101" s="14">
        <v>17.16</v>
      </c>
      <c r="V101" s="14">
        <v>13.42</v>
      </c>
      <c r="W101" s="14">
        <v>14.79</v>
      </c>
      <c r="X101" s="14">
        <v>12.33</v>
      </c>
      <c r="Y101" s="14">
        <v>2.69</v>
      </c>
      <c r="Z101" s="14">
        <v>9.75</v>
      </c>
      <c r="AA101" s="14">
        <v>10.6</v>
      </c>
      <c r="AB101" s="14">
        <v>7.76</v>
      </c>
      <c r="AC101" s="14">
        <v>7.23</v>
      </c>
      <c r="AD101" s="14">
        <v>11</v>
      </c>
      <c r="AE101" s="14">
        <v>1.79</v>
      </c>
    </row>
    <row r="102" spans="1:31" ht="14.65" customHeight="1" x14ac:dyDescent="0.35">
      <c r="B102" s="29"/>
      <c r="C102" s="31">
        <f t="shared" si="4"/>
        <v>30</v>
      </c>
      <c r="D102" s="14">
        <v>9.43</v>
      </c>
      <c r="E102" s="14">
        <v>14.41</v>
      </c>
      <c r="F102" s="14">
        <v>6.13</v>
      </c>
      <c r="G102" s="14">
        <v>13.78</v>
      </c>
      <c r="H102" s="14">
        <v>7.15</v>
      </c>
      <c r="I102" s="14">
        <v>11.17</v>
      </c>
      <c r="J102" s="14">
        <v>7.33</v>
      </c>
      <c r="K102" s="14">
        <v>19.77</v>
      </c>
      <c r="L102" s="14">
        <v>16.329999999999998</v>
      </c>
      <c r="M102" s="14">
        <v>12.8</v>
      </c>
      <c r="N102" s="14">
        <v>22.07</v>
      </c>
      <c r="O102" s="14">
        <v>8.84</v>
      </c>
      <c r="P102" s="14">
        <v>6.74</v>
      </c>
      <c r="Q102" s="14">
        <v>20.11</v>
      </c>
      <c r="R102" s="14">
        <v>14.21</v>
      </c>
      <c r="S102" s="14">
        <v>14.89</v>
      </c>
      <c r="T102" s="14">
        <v>5.64</v>
      </c>
      <c r="U102" s="14">
        <v>17.329999999999998</v>
      </c>
      <c r="V102" s="14">
        <v>13.56</v>
      </c>
      <c r="W102" s="14">
        <v>14.5</v>
      </c>
      <c r="X102" s="14">
        <v>12.45</v>
      </c>
      <c r="Y102" s="14">
        <v>2.74</v>
      </c>
      <c r="Z102" s="14">
        <v>9.75</v>
      </c>
      <c r="AA102" s="14">
        <v>10.38</v>
      </c>
      <c r="AB102" s="14">
        <v>7.6</v>
      </c>
      <c r="AC102" s="14">
        <v>7.31</v>
      </c>
      <c r="AD102" s="14">
        <v>11.22</v>
      </c>
      <c r="AE102" s="14">
        <v>1.76</v>
      </c>
    </row>
    <row r="103" spans="1:31" ht="14.65" customHeight="1" x14ac:dyDescent="0.35">
      <c r="B103" s="29"/>
      <c r="C103" s="31">
        <f t="shared" si="4"/>
        <v>31</v>
      </c>
      <c r="D103" s="14">
        <v>9.24</v>
      </c>
      <c r="E103" s="14">
        <v>14.7</v>
      </c>
      <c r="F103" s="14">
        <v>6</v>
      </c>
      <c r="G103" s="14">
        <v>13.5</v>
      </c>
      <c r="H103" s="14">
        <v>7.23</v>
      </c>
      <c r="I103" s="14">
        <v>11.06</v>
      </c>
      <c r="J103" s="14">
        <v>7.33</v>
      </c>
      <c r="K103" s="14">
        <v>19.77</v>
      </c>
      <c r="L103" s="14">
        <v>16.16</v>
      </c>
      <c r="M103" s="14">
        <v>13.05</v>
      </c>
      <c r="N103" s="14">
        <v>21.63</v>
      </c>
      <c r="O103" s="14">
        <v>8.93</v>
      </c>
      <c r="P103" s="14">
        <v>6.88</v>
      </c>
      <c r="Q103" s="14">
        <v>19.91</v>
      </c>
      <c r="R103" s="14">
        <v>13.92</v>
      </c>
      <c r="S103" s="14">
        <v>15.18</v>
      </c>
      <c r="T103" s="14">
        <v>5.75</v>
      </c>
      <c r="U103" s="14">
        <v>17.149999999999999</v>
      </c>
      <c r="V103" s="14">
        <v>13.69</v>
      </c>
      <c r="W103" s="14">
        <v>14.5</v>
      </c>
      <c r="X103" s="14">
        <v>12.2</v>
      </c>
      <c r="Y103" s="14">
        <v>2.72</v>
      </c>
      <c r="Z103" s="14">
        <v>9.9499999999999993</v>
      </c>
      <c r="AA103" s="14">
        <v>10.28</v>
      </c>
      <c r="AB103" s="14">
        <v>7.52</v>
      </c>
      <c r="AC103" s="14">
        <v>7.31</v>
      </c>
      <c r="AD103" s="14">
        <v>11.33</v>
      </c>
      <c r="AE103" s="14">
        <v>1.79</v>
      </c>
    </row>
    <row r="105" spans="1:31" ht="14.65" customHeight="1" x14ac:dyDescent="0.35">
      <c r="C105" s="13" t="s">
        <v>120</v>
      </c>
      <c r="D105" s="13"/>
      <c r="E105" s="11" t="s">
        <v>91</v>
      </c>
      <c r="F105" s="13"/>
      <c r="G105" s="11" t="s">
        <v>10</v>
      </c>
    </row>
    <row r="106" spans="1:31" ht="14.65" customHeight="1" x14ac:dyDescent="0.35">
      <c r="C106" s="8" t="str">
        <f>L72</f>
        <v>Losartan Potassium</v>
      </c>
      <c r="E106" s="8">
        <v>10</v>
      </c>
      <c r="G106" s="33">
        <f>HLOOKUP(C106,$C$72:$AE$103,E106+1,0)</f>
        <v>17.72</v>
      </c>
    </row>
    <row r="107" spans="1:31" ht="14.65" customHeight="1" x14ac:dyDescent="0.35">
      <c r="C107" s="8" t="str">
        <f>X72</f>
        <v>Prednisone</v>
      </c>
      <c r="E107" s="8">
        <v>15</v>
      </c>
      <c r="G107" s="33">
        <f>HLOOKUP(C107,$C$72:$AE$103,E107+1,0)</f>
        <v>13.11</v>
      </c>
    </row>
    <row r="108" spans="1:31" ht="14.65" customHeight="1" x14ac:dyDescent="0.35">
      <c r="C108" s="8" t="str">
        <f>AE72</f>
        <v>Ibuprofen</v>
      </c>
      <c r="E108" s="8">
        <v>30</v>
      </c>
      <c r="G108" s="34">
        <f>HLOOKUP(C108,$C$72:$AE$103,E108+1,0)</f>
        <v>1.76</v>
      </c>
    </row>
    <row r="110" spans="1:31" s="5" customFormat="1" ht="14.65" customHeight="1" x14ac:dyDescent="0.4">
      <c r="A110" s="4" t="s">
        <v>121</v>
      </c>
    </row>
    <row r="111" spans="1:31" s="5" customFormat="1" ht="14.65" customHeight="1" x14ac:dyDescent="0.4">
      <c r="B111" s="4" t="s">
        <v>122</v>
      </c>
    </row>
    <row r="112" spans="1:31" s="5" customFormat="1" ht="14.65" customHeight="1" x14ac:dyDescent="0.4">
      <c r="B112" s="6" t="s">
        <v>123</v>
      </c>
    </row>
    <row r="114" spans="2:10" s="7" customFormat="1" ht="28.9" customHeight="1" x14ac:dyDescent="0.35">
      <c r="B114" s="92" t="s">
        <v>124</v>
      </c>
      <c r="C114" s="92"/>
      <c r="D114" s="92"/>
      <c r="E114" s="92"/>
      <c r="F114" s="92"/>
      <c r="G114" s="92"/>
      <c r="H114" s="92"/>
      <c r="I114" s="92"/>
      <c r="J114" s="92"/>
    </row>
    <row r="116" spans="2:10" ht="14.65" customHeight="1" x14ac:dyDescent="0.4">
      <c r="C116" s="22" t="s">
        <v>125</v>
      </c>
      <c r="D116" s="22"/>
      <c r="E116" s="22" t="s">
        <v>126</v>
      </c>
      <c r="F116" s="22"/>
    </row>
    <row r="117" spans="2:10" ht="14.65" customHeight="1" x14ac:dyDescent="0.35">
      <c r="C117" s="8" t="s">
        <v>127</v>
      </c>
      <c r="E117" s="8" t="s">
        <v>128</v>
      </c>
    </row>
    <row r="118" spans="2:10" ht="14.65" customHeight="1" x14ac:dyDescent="0.35">
      <c r="C118" s="8" t="s">
        <v>129</v>
      </c>
      <c r="E118" s="8" t="s">
        <v>130</v>
      </c>
    </row>
    <row r="119" spans="2:10" ht="14.65" customHeight="1" x14ac:dyDescent="0.35">
      <c r="C119" s="8" t="s">
        <v>131</v>
      </c>
      <c r="E119" s="8" t="s">
        <v>132</v>
      </c>
    </row>
    <row r="120" spans="2:10" ht="14.65" customHeight="1" x14ac:dyDescent="0.35">
      <c r="C120" s="8" t="s">
        <v>133</v>
      </c>
      <c r="E120" s="8" t="s">
        <v>134</v>
      </c>
    </row>
    <row r="121" spans="2:10" ht="14.65" customHeight="1" x14ac:dyDescent="0.35">
      <c r="C121" s="8" t="s">
        <v>135</v>
      </c>
      <c r="E121" s="8" t="s">
        <v>136</v>
      </c>
    </row>
    <row r="122" spans="2:10" ht="14.65" customHeight="1" x14ac:dyDescent="0.35">
      <c r="C122" s="8" t="s">
        <v>137</v>
      </c>
      <c r="E122" s="8" t="s">
        <v>138</v>
      </c>
    </row>
    <row r="123" spans="2:10" ht="14.65" customHeight="1" x14ac:dyDescent="0.35">
      <c r="C123" s="8" t="s">
        <v>139</v>
      </c>
      <c r="E123" s="8" t="s">
        <v>140</v>
      </c>
    </row>
    <row r="124" spans="2:10" ht="14.65" customHeight="1" x14ac:dyDescent="0.35">
      <c r="C124" s="8" t="s">
        <v>141</v>
      </c>
      <c r="E124" s="8" t="s">
        <v>142</v>
      </c>
    </row>
    <row r="125" spans="2:10" ht="14.65" customHeight="1" x14ac:dyDescent="0.35">
      <c r="C125" s="8" t="s">
        <v>143</v>
      </c>
      <c r="E125" s="8" t="s">
        <v>144</v>
      </c>
    </row>
    <row r="126" spans="2:10" ht="14.65" customHeight="1" x14ac:dyDescent="0.35">
      <c r="C126" s="8" t="s">
        <v>145</v>
      </c>
      <c r="E126" s="8" t="s">
        <v>146</v>
      </c>
    </row>
    <row r="128" spans="2:10" ht="14.65" customHeight="1" x14ac:dyDescent="0.35">
      <c r="C128" s="8" t="s">
        <v>137</v>
      </c>
      <c r="E128" s="35" t="str">
        <f>_xlfn.XLOOKUP(C128,C117:C126,E117:E126)</f>
        <v>Daniel Thompson</v>
      </c>
      <c r="F128" s="35"/>
    </row>
    <row r="130" spans="2:24" s="7" customFormat="1" ht="28.9" customHeight="1" x14ac:dyDescent="0.35">
      <c r="B130" s="92" t="s">
        <v>147</v>
      </c>
      <c r="C130" s="92"/>
      <c r="D130" s="92"/>
      <c r="E130" s="92"/>
      <c r="F130" s="92"/>
      <c r="G130" s="92"/>
      <c r="H130" s="92"/>
      <c r="I130" s="92"/>
      <c r="J130" s="92"/>
      <c r="O130" s="92" t="s">
        <v>148</v>
      </c>
      <c r="P130" s="92"/>
      <c r="Q130" s="92"/>
      <c r="R130" s="92"/>
      <c r="S130" s="92"/>
      <c r="T130" s="92"/>
      <c r="U130" s="92"/>
      <c r="V130" s="92"/>
      <c r="W130" s="92"/>
    </row>
    <row r="132" spans="2:24" ht="14.65" customHeight="1" x14ac:dyDescent="0.4">
      <c r="C132" s="9"/>
      <c r="D132" s="9" t="s">
        <v>149</v>
      </c>
      <c r="F132" s="9"/>
      <c r="G132" s="9"/>
      <c r="H132" s="9"/>
      <c r="I132" s="9"/>
      <c r="O132" s="22"/>
      <c r="P132" s="36" t="s">
        <v>150</v>
      </c>
      <c r="Q132" s="36"/>
      <c r="T132" s="9"/>
      <c r="U132" s="9"/>
      <c r="V132" s="9"/>
      <c r="W132" s="9"/>
      <c r="X132" s="9"/>
    </row>
    <row r="133" spans="2:24" ht="14.65" customHeight="1" x14ac:dyDescent="0.4">
      <c r="C133" s="37" t="s">
        <v>151</v>
      </c>
      <c r="D133" s="22" t="s">
        <v>152</v>
      </c>
      <c r="F133" s="22" t="s">
        <v>153</v>
      </c>
      <c r="G133" s="22"/>
      <c r="H133" s="22" t="s">
        <v>152</v>
      </c>
      <c r="I133" s="22" t="s">
        <v>151</v>
      </c>
      <c r="O133" s="22" t="s">
        <v>151</v>
      </c>
      <c r="P133" s="22" t="s">
        <v>84</v>
      </c>
      <c r="Q133" s="22" t="s">
        <v>85</v>
      </c>
      <c r="T133" s="22" t="s">
        <v>153</v>
      </c>
      <c r="U133" s="22"/>
      <c r="V133" s="22" t="s">
        <v>152</v>
      </c>
      <c r="W133" s="37" t="s">
        <v>83</v>
      </c>
      <c r="X133" s="22" t="s">
        <v>151</v>
      </c>
    </row>
    <row r="134" spans="2:24" ht="14.65" customHeight="1" x14ac:dyDescent="0.35">
      <c r="C134" s="38">
        <v>0.1</v>
      </c>
      <c r="D134" s="39">
        <v>11000</v>
      </c>
      <c r="F134" s="8" t="s">
        <v>154</v>
      </c>
      <c r="H134" s="39">
        <v>429866</v>
      </c>
      <c r="I134" s="40">
        <f>_xlfn.XLOOKUP(H134,$D$134:$D$140,$C$134:$C$140,0,1,1)</f>
        <v>0.35</v>
      </c>
      <c r="O134" s="26">
        <v>0.1</v>
      </c>
      <c r="P134" s="41">
        <v>11000</v>
      </c>
      <c r="Q134" s="41">
        <v>22000</v>
      </c>
      <c r="T134" s="8" t="s">
        <v>154</v>
      </c>
      <c r="V134" s="39">
        <v>429866</v>
      </c>
      <c r="W134" s="8" t="s">
        <v>85</v>
      </c>
      <c r="X134" s="40" cm="1">
        <f t="array" ref="X134">_xlfn.XLOOKUP(V134,IF(W134="Single",$P$134:$P$140,$Q$134:$Q$140),$O$134:$O$140,0,1,1)</f>
        <v>0.32</v>
      </c>
    </row>
    <row r="135" spans="2:24" ht="14.65" customHeight="1" x14ac:dyDescent="0.35">
      <c r="C135" s="38">
        <v>0.12</v>
      </c>
      <c r="D135" s="39">
        <v>44725</v>
      </c>
      <c r="F135" s="8" t="s">
        <v>155</v>
      </c>
      <c r="H135" s="39">
        <v>168754</v>
      </c>
      <c r="I135" s="27">
        <f t="shared" ref="I135:I140" si="5">_xlfn.XLOOKUP(H135,$D$134:$D$140,$C$134:$C$140,0,1,1)</f>
        <v>0.24</v>
      </c>
      <c r="O135" s="26">
        <v>0.12</v>
      </c>
      <c r="P135" s="41">
        <v>44725</v>
      </c>
      <c r="Q135" s="41">
        <v>89450</v>
      </c>
      <c r="T135" s="8" t="s">
        <v>155</v>
      </c>
      <c r="V135" s="39">
        <v>168754</v>
      </c>
      <c r="W135" s="8" t="s">
        <v>84</v>
      </c>
      <c r="X135" s="27" cm="1">
        <f t="array" ref="X135">_xlfn.XLOOKUP(V135,IF(W135="Single",$P$134:$P$140,$Q$134:$Q$140),$O$134:$O$140,0,1,1)</f>
        <v>0.24</v>
      </c>
    </row>
    <row r="136" spans="2:24" ht="14.65" customHeight="1" x14ac:dyDescent="0.35">
      <c r="C136" s="38">
        <v>0.22</v>
      </c>
      <c r="D136" s="39">
        <v>95375</v>
      </c>
      <c r="F136" s="8" t="s">
        <v>156</v>
      </c>
      <c r="H136" s="39">
        <v>41594</v>
      </c>
      <c r="I136" s="27">
        <f t="shared" si="5"/>
        <v>0.12</v>
      </c>
      <c r="O136" s="26">
        <v>0.22</v>
      </c>
      <c r="P136" s="41">
        <v>95375</v>
      </c>
      <c r="Q136" s="41">
        <v>190750</v>
      </c>
      <c r="T136" s="8" t="s">
        <v>156</v>
      </c>
      <c r="V136" s="39">
        <v>41594</v>
      </c>
      <c r="W136" s="8" t="s">
        <v>85</v>
      </c>
      <c r="X136" s="27" cm="1">
        <f t="array" ref="X136">_xlfn.XLOOKUP(V136,IF(W136="Single",$P$134:$P$140,$Q$134:$Q$140),$O$134:$O$140,0,1,1)</f>
        <v>0.12</v>
      </c>
    </row>
    <row r="137" spans="2:24" ht="14.65" customHeight="1" x14ac:dyDescent="0.35">
      <c r="C137" s="38">
        <v>0.24</v>
      </c>
      <c r="D137" s="39">
        <v>182100</v>
      </c>
      <c r="F137" s="8" t="s">
        <v>157</v>
      </c>
      <c r="H137" s="39">
        <v>421178</v>
      </c>
      <c r="I137" s="27">
        <f t="shared" si="5"/>
        <v>0.35</v>
      </c>
      <c r="O137" s="26">
        <v>0.24</v>
      </c>
      <c r="P137" s="41">
        <v>182100</v>
      </c>
      <c r="Q137" s="41">
        <v>364200</v>
      </c>
      <c r="T137" s="8" t="s">
        <v>157</v>
      </c>
      <c r="V137" s="39">
        <v>421178</v>
      </c>
      <c r="W137" s="8" t="s">
        <v>85</v>
      </c>
      <c r="X137" s="27" cm="1">
        <f t="array" ref="X137">_xlfn.XLOOKUP(V137,IF(W137="Single",$P$134:$P$140,$Q$134:$Q$140),$O$134:$O$140,0,1,1)</f>
        <v>0.32</v>
      </c>
    </row>
    <row r="138" spans="2:24" ht="14.65" customHeight="1" x14ac:dyDescent="0.35">
      <c r="C138" s="38">
        <v>0.32</v>
      </c>
      <c r="D138" s="39">
        <v>231250</v>
      </c>
      <c r="F138" s="8" t="s">
        <v>158</v>
      </c>
      <c r="H138" s="39">
        <v>769441</v>
      </c>
      <c r="I138" s="27">
        <f t="shared" si="5"/>
        <v>0.37</v>
      </c>
      <c r="O138" s="26">
        <v>0.32</v>
      </c>
      <c r="P138" s="41">
        <v>231250</v>
      </c>
      <c r="Q138" s="41">
        <v>462500</v>
      </c>
      <c r="T138" s="8" t="s">
        <v>158</v>
      </c>
      <c r="V138" s="39">
        <v>769441</v>
      </c>
      <c r="W138" s="8" t="s">
        <v>84</v>
      </c>
      <c r="X138" s="27" cm="1">
        <f t="array" ref="X138">_xlfn.XLOOKUP(V138,IF(W138="Single",$P$134:$P$140,$Q$134:$Q$140),$O$134:$O$140,0,1,1)</f>
        <v>0.37</v>
      </c>
    </row>
    <row r="139" spans="2:24" ht="14.65" customHeight="1" x14ac:dyDescent="0.35">
      <c r="C139" s="38">
        <v>0.35</v>
      </c>
      <c r="D139" s="39">
        <v>578125</v>
      </c>
      <c r="F139" s="8" t="s">
        <v>159</v>
      </c>
      <c r="H139" s="39">
        <v>381278</v>
      </c>
      <c r="I139" s="27">
        <f t="shared" si="5"/>
        <v>0.35</v>
      </c>
      <c r="O139" s="26">
        <v>0.35</v>
      </c>
      <c r="P139" s="41">
        <v>578125</v>
      </c>
      <c r="Q139" s="41">
        <v>693750</v>
      </c>
      <c r="T139" s="8" t="s">
        <v>159</v>
      </c>
      <c r="V139" s="39">
        <v>381278</v>
      </c>
      <c r="W139" s="8" t="s">
        <v>85</v>
      </c>
      <c r="X139" s="27" cm="1">
        <f t="array" ref="X139">_xlfn.XLOOKUP(V139,IF(W139="Single",$P$134:$P$140,$Q$134:$Q$140),$O$134:$O$140,0,1,1)</f>
        <v>0.32</v>
      </c>
    </row>
    <row r="140" spans="2:24" ht="14.65" customHeight="1" x14ac:dyDescent="0.35">
      <c r="C140" s="38">
        <v>0.37</v>
      </c>
      <c r="D140" s="39"/>
      <c r="F140" s="8" t="s">
        <v>160</v>
      </c>
      <c r="H140" s="39">
        <v>3340</v>
      </c>
      <c r="I140" s="28">
        <f t="shared" si="5"/>
        <v>0.1</v>
      </c>
      <c r="O140" s="26">
        <v>0.37</v>
      </c>
      <c r="P140" s="41"/>
      <c r="Q140" s="41"/>
      <c r="T140" s="8" t="s">
        <v>160</v>
      </c>
      <c r="V140" s="39">
        <v>3340</v>
      </c>
      <c r="W140" s="8" t="s">
        <v>84</v>
      </c>
      <c r="X140" s="28" cm="1">
        <f t="array" ref="X140">_xlfn.XLOOKUP(V140,IF(W140="Single",$P$134:$P$140,$Q$134:$Q$140),$O$134:$O$140,0,1,1)</f>
        <v>0.1</v>
      </c>
    </row>
    <row r="142" spans="2:24" s="7" customFormat="1" ht="42.95" customHeight="1" x14ac:dyDescent="0.35">
      <c r="B142" s="92" t="s">
        <v>161</v>
      </c>
      <c r="C142" s="92"/>
      <c r="D142" s="92"/>
      <c r="E142" s="92"/>
      <c r="F142" s="92"/>
      <c r="G142" s="92"/>
      <c r="H142" s="92"/>
      <c r="I142" s="92"/>
      <c r="J142" s="92"/>
      <c r="O142" s="92"/>
      <c r="P142" s="92"/>
      <c r="Q142" s="92"/>
      <c r="R142" s="92"/>
      <c r="S142" s="92"/>
      <c r="T142" s="92"/>
      <c r="U142" s="92"/>
      <c r="V142" s="92"/>
      <c r="W142" s="92"/>
    </row>
    <row r="144" spans="2:24" ht="14.65" customHeight="1" x14ac:dyDescent="0.4">
      <c r="E144" s="37" t="s">
        <v>162</v>
      </c>
      <c r="F144" s="37" t="s">
        <v>163</v>
      </c>
      <c r="G144" s="37" t="s">
        <v>164</v>
      </c>
      <c r="H144" s="37" t="s">
        <v>165</v>
      </c>
      <c r="K144" s="36" t="s">
        <v>166</v>
      </c>
      <c r="L144" s="36"/>
      <c r="M144" s="36"/>
      <c r="N144" s="36"/>
    </row>
    <row r="145" spans="1:14" ht="14.65" customHeight="1" x14ac:dyDescent="0.4">
      <c r="B145" s="8" t="s">
        <v>167</v>
      </c>
      <c r="E145" s="16">
        <v>51750</v>
      </c>
      <c r="F145" s="16">
        <v>51232.5</v>
      </c>
      <c r="G145" s="16">
        <v>52257.15</v>
      </c>
      <c r="H145" s="16">
        <v>51212.007000000005</v>
      </c>
      <c r="K145" s="37" t="s">
        <v>168</v>
      </c>
      <c r="L145" s="37" t="s">
        <v>169</v>
      </c>
      <c r="M145" s="37" t="s">
        <v>170</v>
      </c>
      <c r="N145" s="37" t="s">
        <v>171</v>
      </c>
    </row>
    <row r="146" spans="1:14" ht="14.65" customHeight="1" x14ac:dyDescent="0.35">
      <c r="B146" s="8" t="s">
        <v>172</v>
      </c>
      <c r="E146" s="16">
        <v>27427.5</v>
      </c>
      <c r="F146" s="16">
        <v>28177.875</v>
      </c>
      <c r="G146" s="16">
        <v>26651.146499999999</v>
      </c>
      <c r="H146" s="16">
        <v>28166.603850000003</v>
      </c>
      <c r="K146" s="42" t="s">
        <v>162</v>
      </c>
      <c r="L146" s="43" cm="1">
        <f t="array" ref="L146">_xlfn.XLOOKUP(L145,$B$145:$B$158,_xlfn.XLOOKUP($K$146,$E$144:$H$144,$E$145:$H$158))</f>
        <v>24322.5</v>
      </c>
      <c r="M146" s="43" cm="1">
        <f t="array" ref="M146">_xlfn.XLOOKUP(M145,$B$145:$B$158,_xlfn.XLOOKUP($K$146,$E$144:$H$144,$E$145:$H$158))</f>
        <v>5838.6750000000002</v>
      </c>
      <c r="N146" s="44" cm="1">
        <f t="array" ref="N146">_xlfn.XLOOKUP(N145,$B$145:$B$158,_xlfn.XLOOKUP($K$146,$E$144:$H$144,$E$145:$H$158))</f>
        <v>0.11282463768115943</v>
      </c>
    </row>
    <row r="147" spans="1:14" ht="14.65" customHeight="1" x14ac:dyDescent="0.35">
      <c r="B147" s="8" t="s">
        <v>169</v>
      </c>
      <c r="E147" s="45">
        <f>E145-E146</f>
        <v>24322.5</v>
      </c>
      <c r="F147" s="45">
        <f t="shared" ref="F147:H147" si="6">F145-F146</f>
        <v>23054.625</v>
      </c>
      <c r="G147" s="45">
        <f t="shared" si="6"/>
        <v>25606.003500000003</v>
      </c>
      <c r="H147" s="45">
        <f t="shared" si="6"/>
        <v>23045.403150000002</v>
      </c>
    </row>
    <row r="148" spans="1:14" ht="14.65" customHeight="1" x14ac:dyDescent="0.35">
      <c r="E148" s="16"/>
      <c r="F148" s="16"/>
      <c r="G148" s="16"/>
      <c r="H148" s="16"/>
    </row>
    <row r="149" spans="1:14" ht="14.65" customHeight="1" x14ac:dyDescent="0.35">
      <c r="B149" s="8" t="s">
        <v>173</v>
      </c>
      <c r="E149" s="16">
        <v>11961.4</v>
      </c>
      <c r="F149" s="16">
        <v>11384.736059324681</v>
      </c>
      <c r="G149" s="16">
        <v>11553.257226368662</v>
      </c>
      <c r="H149" s="16">
        <v>11699.109876922108</v>
      </c>
    </row>
    <row r="150" spans="1:14" ht="14.65" customHeight="1" x14ac:dyDescent="0.35">
      <c r="B150" s="8" t="s">
        <v>174</v>
      </c>
      <c r="E150" s="16">
        <v>1385.9</v>
      </c>
      <c r="F150" s="16">
        <v>1668.8</v>
      </c>
      <c r="G150" s="16">
        <v>1392.3</v>
      </c>
      <c r="H150" s="16">
        <v>1896</v>
      </c>
    </row>
    <row r="151" spans="1:14" ht="14.65" customHeight="1" x14ac:dyDescent="0.35">
      <c r="B151" s="8" t="s">
        <v>175</v>
      </c>
      <c r="E151" s="45">
        <f>E147-SUM(E149:E150)</f>
        <v>10975.2</v>
      </c>
      <c r="F151" s="45">
        <f t="shared" ref="F151:H151" si="7">F147-SUM(F149:F150)</f>
        <v>10001.088940675319</v>
      </c>
      <c r="G151" s="45">
        <f t="shared" si="7"/>
        <v>12660.446273631342</v>
      </c>
      <c r="H151" s="45">
        <f t="shared" si="7"/>
        <v>9450.2932730778939</v>
      </c>
    </row>
    <row r="152" spans="1:14" ht="14.65" customHeight="1" x14ac:dyDescent="0.35">
      <c r="E152" s="16"/>
      <c r="F152" s="16"/>
      <c r="G152" s="16"/>
      <c r="H152" s="16"/>
    </row>
    <row r="153" spans="1:14" ht="14.65" customHeight="1" x14ac:dyDescent="0.35">
      <c r="B153" s="8" t="s">
        <v>176</v>
      </c>
      <c r="E153" s="16">
        <v>3190.3</v>
      </c>
      <c r="F153" s="16">
        <v>3420.2</v>
      </c>
      <c r="G153" s="16">
        <v>3023.1</v>
      </c>
      <c r="H153" s="16">
        <v>3014.5</v>
      </c>
    </row>
    <row r="154" spans="1:14" ht="14.65" customHeight="1" x14ac:dyDescent="0.35">
      <c r="B154" s="8" t="s">
        <v>177</v>
      </c>
      <c r="E154" s="45">
        <f>E151-E153</f>
        <v>7784.9000000000005</v>
      </c>
      <c r="F154" s="45">
        <f t="shared" ref="F154:H154" si="8">F151-F153</f>
        <v>6580.8889406753196</v>
      </c>
      <c r="G154" s="45">
        <f t="shared" si="8"/>
        <v>9637.3462736313413</v>
      </c>
      <c r="H154" s="45">
        <f t="shared" si="8"/>
        <v>6435.7932730778939</v>
      </c>
    </row>
    <row r="155" spans="1:14" ht="14.65" customHeight="1" x14ac:dyDescent="0.35">
      <c r="E155" s="16"/>
      <c r="F155" s="16"/>
      <c r="G155" s="16"/>
      <c r="H155" s="16"/>
    </row>
    <row r="156" spans="1:14" ht="14.65" customHeight="1" x14ac:dyDescent="0.35">
      <c r="B156" s="8" t="s">
        <v>178</v>
      </c>
      <c r="E156" s="16">
        <f>E154*25%</f>
        <v>1946.2250000000001</v>
      </c>
      <c r="F156" s="16">
        <f t="shared" ref="F156:H156" si="9">F154*25%</f>
        <v>1645.2222351688299</v>
      </c>
      <c r="G156" s="16">
        <f t="shared" si="9"/>
        <v>2409.3365684078353</v>
      </c>
      <c r="H156" s="16">
        <f t="shared" si="9"/>
        <v>1608.9483182694735</v>
      </c>
    </row>
    <row r="157" spans="1:14" ht="14.65" customHeight="1" x14ac:dyDescent="0.35">
      <c r="B157" s="8" t="s">
        <v>170</v>
      </c>
      <c r="E157" s="45">
        <f>E154-E156</f>
        <v>5838.6750000000002</v>
      </c>
      <c r="F157" s="45">
        <f t="shared" ref="F157:H157" si="10">F154-F156</f>
        <v>4935.66670550649</v>
      </c>
      <c r="G157" s="45">
        <f t="shared" si="10"/>
        <v>7228.009705223506</v>
      </c>
      <c r="H157" s="45">
        <f t="shared" si="10"/>
        <v>4826.8449548084209</v>
      </c>
    </row>
    <row r="158" spans="1:14" ht="14.65" customHeight="1" x14ac:dyDescent="0.35">
      <c r="B158" s="29" t="s">
        <v>171</v>
      </c>
      <c r="E158" s="26">
        <f>E157/E145</f>
        <v>0.11282463768115943</v>
      </c>
      <c r="F158" s="26">
        <f t="shared" ref="F158:H158" si="11">F157/F145</f>
        <v>9.6338587917952273E-2</v>
      </c>
      <c r="G158" s="26">
        <f t="shared" si="11"/>
        <v>0.1383161864974172</v>
      </c>
      <c r="H158" s="26">
        <f t="shared" si="11"/>
        <v>9.4252212275305294E-2</v>
      </c>
    </row>
    <row r="160" spans="1:14" s="5" customFormat="1" ht="14.65" customHeight="1" x14ac:dyDescent="0.4">
      <c r="A160" s="4" t="s">
        <v>179</v>
      </c>
    </row>
    <row r="161" spans="2:24" s="5" customFormat="1" ht="14.65" customHeight="1" x14ac:dyDescent="0.4">
      <c r="B161" s="4" t="s">
        <v>180</v>
      </c>
    </row>
    <row r="162" spans="2:24" s="5" customFormat="1" ht="14.65" customHeight="1" x14ac:dyDescent="0.4">
      <c r="B162" s="6" t="s">
        <v>181</v>
      </c>
    </row>
    <row r="164" spans="2:24" s="7" customFormat="1" ht="42.95" customHeight="1" x14ac:dyDescent="0.35">
      <c r="B164" s="93" t="s">
        <v>182</v>
      </c>
      <c r="C164" s="93"/>
      <c r="D164" s="93"/>
      <c r="E164" s="93"/>
      <c r="F164" s="93"/>
      <c r="G164" s="93"/>
      <c r="H164" s="93"/>
      <c r="I164" s="93"/>
      <c r="J164" s="93"/>
      <c r="K164" s="93"/>
      <c r="P164" s="92" t="s">
        <v>183</v>
      </c>
      <c r="Q164" s="92"/>
      <c r="R164" s="92"/>
      <c r="S164" s="92"/>
      <c r="T164" s="92"/>
      <c r="U164" s="92"/>
      <c r="V164" s="92"/>
      <c r="W164" s="92"/>
      <c r="X164" s="92"/>
    </row>
    <row r="165" spans="2:24" ht="14.65" customHeight="1" x14ac:dyDescent="0.35">
      <c r="Q165" s="21"/>
      <c r="R165" s="21"/>
      <c r="S165" s="21"/>
      <c r="T165" s="21"/>
      <c r="U165" s="21"/>
      <c r="V165" s="21"/>
      <c r="W165" s="21"/>
      <c r="X165" s="21"/>
    </row>
    <row r="166" spans="2:24" ht="14.65" customHeight="1" x14ac:dyDescent="0.4">
      <c r="D166" s="22"/>
      <c r="E166" s="22"/>
      <c r="F166" s="22" t="s">
        <v>184</v>
      </c>
      <c r="G166" s="22" t="s">
        <v>185</v>
      </c>
      <c r="H166" s="22" t="s">
        <v>186</v>
      </c>
      <c r="I166" s="22" t="s">
        <v>187</v>
      </c>
      <c r="J166" s="22" t="s">
        <v>188</v>
      </c>
      <c r="Q166" s="22" t="s">
        <v>27</v>
      </c>
      <c r="R166" s="22"/>
      <c r="S166" s="22" t="s">
        <v>28</v>
      </c>
      <c r="T166" s="22"/>
      <c r="U166" s="22" t="s">
        <v>29</v>
      </c>
      <c r="V166" s="22"/>
      <c r="W166" s="22" t="s">
        <v>30</v>
      </c>
      <c r="X166" s="22"/>
    </row>
    <row r="167" spans="2:24" ht="14.65" customHeight="1" x14ac:dyDescent="0.4">
      <c r="D167" s="22" t="s">
        <v>189</v>
      </c>
      <c r="E167" s="46" t="s">
        <v>190</v>
      </c>
      <c r="F167" s="46" t="s">
        <v>191</v>
      </c>
      <c r="G167" s="46" t="s">
        <v>192</v>
      </c>
      <c r="H167" s="46" t="s">
        <v>193</v>
      </c>
      <c r="I167" s="46" t="s">
        <v>194</v>
      </c>
      <c r="J167" s="46" t="s">
        <v>195</v>
      </c>
      <c r="Q167" s="8" t="s">
        <v>31</v>
      </c>
      <c r="S167" s="8" t="s">
        <v>32</v>
      </c>
      <c r="U167" s="8" t="s">
        <v>33</v>
      </c>
      <c r="W167" s="8" t="s">
        <v>34</v>
      </c>
    </row>
    <row r="168" spans="2:24" ht="14.65" customHeight="1" x14ac:dyDescent="0.4">
      <c r="D168" s="22" t="s">
        <v>196</v>
      </c>
      <c r="E168" s="47">
        <v>7.4999999999999997E-2</v>
      </c>
      <c r="F168" s="47">
        <v>0.2</v>
      </c>
      <c r="G168" s="47">
        <v>0.25</v>
      </c>
      <c r="H168" s="47">
        <v>0.2</v>
      </c>
      <c r="I168" s="47">
        <v>0.17499999999999999</v>
      </c>
      <c r="J168" s="47">
        <v>0.1</v>
      </c>
      <c r="Q168" s="8" t="s">
        <v>35</v>
      </c>
      <c r="S168" s="8" t="s">
        <v>36</v>
      </c>
      <c r="U168" s="8" t="s">
        <v>37</v>
      </c>
      <c r="W168" s="8" t="s">
        <v>38</v>
      </c>
    </row>
    <row r="169" spans="2:24" ht="14.65" customHeight="1" x14ac:dyDescent="0.35">
      <c r="D169" s="10">
        <v>1</v>
      </c>
      <c r="E169" s="8" t="s">
        <v>197</v>
      </c>
      <c r="F169" s="8" t="s">
        <v>198</v>
      </c>
      <c r="G169" s="8" t="s">
        <v>199</v>
      </c>
      <c r="H169" s="8" t="s">
        <v>200</v>
      </c>
      <c r="I169" s="8" t="s">
        <v>201</v>
      </c>
      <c r="J169" s="8" t="s">
        <v>202</v>
      </c>
      <c r="Q169" s="8" t="s">
        <v>39</v>
      </c>
      <c r="S169" s="8" t="s">
        <v>40</v>
      </c>
      <c r="U169" s="8" t="s">
        <v>41</v>
      </c>
      <c r="W169" s="8" t="s">
        <v>42</v>
      </c>
    </row>
    <row r="170" spans="2:24" ht="14.65" customHeight="1" x14ac:dyDescent="0.35">
      <c r="D170" s="10">
        <f>+D169+1</f>
        <v>2</v>
      </c>
      <c r="E170" s="8" t="s">
        <v>203</v>
      </c>
      <c r="F170" s="8" t="s">
        <v>204</v>
      </c>
      <c r="G170" s="8" t="s">
        <v>205</v>
      </c>
      <c r="H170" s="8" t="s">
        <v>201</v>
      </c>
      <c r="I170" s="8" t="s">
        <v>206</v>
      </c>
      <c r="J170" s="8" t="s">
        <v>200</v>
      </c>
      <c r="Q170" s="8" t="s">
        <v>43</v>
      </c>
      <c r="S170" s="8" t="s">
        <v>44</v>
      </c>
      <c r="U170" s="8" t="s">
        <v>45</v>
      </c>
      <c r="W170" s="8" t="s">
        <v>46</v>
      </c>
    </row>
    <row r="171" spans="2:24" ht="14.65" customHeight="1" x14ac:dyDescent="0.35">
      <c r="D171" s="10">
        <f t="shared" ref="D171:D181" si="12">+D170+1</f>
        <v>3</v>
      </c>
      <c r="E171" s="8" t="s">
        <v>202</v>
      </c>
      <c r="F171" s="8" t="s">
        <v>207</v>
      </c>
      <c r="G171" s="8" t="s">
        <v>203</v>
      </c>
      <c r="H171" s="8" t="s">
        <v>208</v>
      </c>
      <c r="I171" s="8" t="s">
        <v>199</v>
      </c>
      <c r="J171" s="8" t="s">
        <v>199</v>
      </c>
      <c r="Q171" s="8" t="s">
        <v>47</v>
      </c>
      <c r="S171" s="8" t="s">
        <v>48</v>
      </c>
      <c r="U171" s="8" t="s">
        <v>49</v>
      </c>
      <c r="W171" s="8" t="s">
        <v>50</v>
      </c>
    </row>
    <row r="172" spans="2:24" ht="14.65" customHeight="1" x14ac:dyDescent="0.35">
      <c r="D172" s="10">
        <f t="shared" si="12"/>
        <v>4</v>
      </c>
      <c r="E172" s="8" t="s">
        <v>201</v>
      </c>
      <c r="F172" s="8" t="s">
        <v>206</v>
      </c>
      <c r="G172" s="8" t="s">
        <v>209</v>
      </c>
      <c r="H172" s="8" t="s">
        <v>209</v>
      </c>
      <c r="I172" s="8" t="s">
        <v>200</v>
      </c>
      <c r="J172" s="8" t="s">
        <v>209</v>
      </c>
      <c r="Q172" s="8" t="s">
        <v>51</v>
      </c>
      <c r="S172" s="8" t="s">
        <v>52</v>
      </c>
      <c r="U172" s="8" t="s">
        <v>53</v>
      </c>
      <c r="W172" s="8" t="s">
        <v>54</v>
      </c>
    </row>
    <row r="173" spans="2:24" ht="14.65" customHeight="1" x14ac:dyDescent="0.35">
      <c r="D173" s="10">
        <f t="shared" si="12"/>
        <v>5</v>
      </c>
      <c r="E173" s="8" t="s">
        <v>199</v>
      </c>
      <c r="F173" s="8" t="s">
        <v>201</v>
      </c>
      <c r="G173" s="8" t="s">
        <v>206</v>
      </c>
      <c r="H173" s="8" t="s">
        <v>199</v>
      </c>
      <c r="I173" s="8" t="s">
        <v>198</v>
      </c>
      <c r="J173" s="8" t="s">
        <v>198</v>
      </c>
      <c r="Q173" s="8" t="s">
        <v>55</v>
      </c>
      <c r="S173" s="8" t="s">
        <v>56</v>
      </c>
      <c r="U173" s="8" t="s">
        <v>57</v>
      </c>
      <c r="W173" s="8" t="s">
        <v>34</v>
      </c>
    </row>
    <row r="174" spans="2:24" ht="14.65" customHeight="1" x14ac:dyDescent="0.35">
      <c r="D174" s="10">
        <f t="shared" si="12"/>
        <v>6</v>
      </c>
      <c r="E174" s="8" t="s">
        <v>205</v>
      </c>
      <c r="F174" s="8" t="s">
        <v>208</v>
      </c>
      <c r="G174" s="8" t="s">
        <v>207</v>
      </c>
      <c r="H174" s="8" t="s">
        <v>205</v>
      </c>
      <c r="I174" s="8" t="s">
        <v>207</v>
      </c>
      <c r="J174" s="8" t="s">
        <v>205</v>
      </c>
      <c r="Q174" s="8" t="s">
        <v>58</v>
      </c>
      <c r="S174" s="8" t="s">
        <v>59</v>
      </c>
      <c r="U174" s="8" t="s">
        <v>60</v>
      </c>
      <c r="W174" s="8" t="s">
        <v>38</v>
      </c>
    </row>
    <row r="175" spans="2:24" ht="14.65" customHeight="1" x14ac:dyDescent="0.35">
      <c r="D175" s="10">
        <f t="shared" si="12"/>
        <v>7</v>
      </c>
      <c r="E175" s="8" t="s">
        <v>208</v>
      </c>
      <c r="F175" s="8" t="s">
        <v>205</v>
      </c>
      <c r="G175" s="8" t="s">
        <v>208</v>
      </c>
      <c r="H175" s="8" t="s">
        <v>204</v>
      </c>
      <c r="I175" s="8" t="s">
        <v>205</v>
      </c>
      <c r="J175" s="8" t="s">
        <v>197</v>
      </c>
      <c r="Q175" s="8" t="s">
        <v>61</v>
      </c>
      <c r="S175" s="8" t="s">
        <v>62</v>
      </c>
      <c r="U175" s="8" t="s">
        <v>63</v>
      </c>
      <c r="W175" s="8" t="s">
        <v>42</v>
      </c>
    </row>
    <row r="176" spans="2:24" ht="14.65" customHeight="1" x14ac:dyDescent="0.35">
      <c r="D176" s="10">
        <f t="shared" si="12"/>
        <v>8</v>
      </c>
      <c r="E176" s="8" t="s">
        <v>198</v>
      </c>
      <c r="F176" s="8" t="s">
        <v>202</v>
      </c>
      <c r="G176" s="8" t="s">
        <v>202</v>
      </c>
      <c r="H176" s="8" t="s">
        <v>206</v>
      </c>
      <c r="I176" s="8" t="s">
        <v>208</v>
      </c>
      <c r="J176" s="8" t="s">
        <v>203</v>
      </c>
      <c r="Q176" s="8" t="s">
        <v>64</v>
      </c>
      <c r="S176" s="8" t="s">
        <v>65</v>
      </c>
      <c r="U176" s="8" t="s">
        <v>66</v>
      </c>
      <c r="W176" s="8" t="s">
        <v>46</v>
      </c>
    </row>
    <row r="177" spans="4:24" ht="14.65" customHeight="1" x14ac:dyDescent="0.35">
      <c r="D177" s="10">
        <f t="shared" si="12"/>
        <v>9</v>
      </c>
      <c r="E177" s="8" t="s">
        <v>207</v>
      </c>
      <c r="F177" s="8" t="s">
        <v>203</v>
      </c>
      <c r="G177" s="8" t="s">
        <v>197</v>
      </c>
      <c r="H177" s="8" t="s">
        <v>197</v>
      </c>
      <c r="I177" s="8" t="s">
        <v>209</v>
      </c>
      <c r="J177" s="8" t="s">
        <v>204</v>
      </c>
      <c r="Q177" s="8" t="s">
        <v>67</v>
      </c>
      <c r="S177" s="8" t="s">
        <v>68</v>
      </c>
      <c r="U177" s="8" t="s">
        <v>69</v>
      </c>
      <c r="W177" s="8" t="s">
        <v>50</v>
      </c>
    </row>
    <row r="178" spans="4:24" ht="14.65" customHeight="1" x14ac:dyDescent="0.35">
      <c r="D178" s="10">
        <f t="shared" si="12"/>
        <v>10</v>
      </c>
      <c r="E178" s="8" t="s">
        <v>204</v>
      </c>
      <c r="F178" s="8" t="s">
        <v>197</v>
      </c>
      <c r="G178" s="8" t="s">
        <v>204</v>
      </c>
      <c r="H178" s="8" t="s">
        <v>202</v>
      </c>
      <c r="I178" s="8" t="s">
        <v>197</v>
      </c>
      <c r="J178" s="8" t="s">
        <v>208</v>
      </c>
      <c r="Q178" s="8" t="s">
        <v>70</v>
      </c>
      <c r="S178" s="8" t="s">
        <v>71</v>
      </c>
      <c r="U178" s="8" t="s">
        <v>72</v>
      </c>
      <c r="W178" s="8" t="s">
        <v>54</v>
      </c>
    </row>
    <row r="179" spans="4:24" ht="14.65" customHeight="1" x14ac:dyDescent="0.35">
      <c r="D179" s="10">
        <f t="shared" si="12"/>
        <v>11</v>
      </c>
      <c r="E179" s="8" t="s">
        <v>200</v>
      </c>
      <c r="F179" s="8" t="s">
        <v>199</v>
      </c>
      <c r="G179" s="8" t="s">
        <v>198</v>
      </c>
      <c r="H179" s="8" t="s">
        <v>207</v>
      </c>
      <c r="I179" s="8" t="s">
        <v>204</v>
      </c>
      <c r="J179" s="8" t="s">
        <v>201</v>
      </c>
    </row>
    <row r="180" spans="4:24" ht="14.65" customHeight="1" x14ac:dyDescent="0.4">
      <c r="D180" s="10">
        <f t="shared" si="12"/>
        <v>12</v>
      </c>
      <c r="E180" s="8" t="s">
        <v>206</v>
      </c>
      <c r="F180" s="8" t="s">
        <v>209</v>
      </c>
      <c r="G180" s="8" t="s">
        <v>201</v>
      </c>
      <c r="H180" s="8" t="s">
        <v>198</v>
      </c>
      <c r="I180" s="8" t="s">
        <v>203</v>
      </c>
      <c r="J180" s="8" t="s">
        <v>207</v>
      </c>
      <c r="S180" s="23" t="s">
        <v>28</v>
      </c>
      <c r="T180" s="23"/>
      <c r="U180" s="23" t="s">
        <v>29</v>
      </c>
      <c r="V180" s="23"/>
      <c r="W180" s="23" t="s">
        <v>30</v>
      </c>
    </row>
    <row r="181" spans="4:24" ht="14.65" customHeight="1" x14ac:dyDescent="0.35">
      <c r="D181" s="10">
        <f t="shared" si="12"/>
        <v>13</v>
      </c>
      <c r="E181" s="8" t="s">
        <v>209</v>
      </c>
      <c r="F181" s="8" t="s">
        <v>200</v>
      </c>
      <c r="G181" s="8" t="s">
        <v>200</v>
      </c>
      <c r="H181" s="8" t="s">
        <v>203</v>
      </c>
      <c r="I181" s="8" t="s">
        <v>202</v>
      </c>
      <c r="J181" s="8" t="s">
        <v>206</v>
      </c>
      <c r="Q181" s="8" t="s">
        <v>67</v>
      </c>
      <c r="S181" s="19" t="str">
        <f>VLOOKUP($Q$181,$Q$166:$X$178,MATCH(S180,$Q$166:$X$166,0),0)</f>
        <v>I. Gray</v>
      </c>
      <c r="T181" s="24"/>
      <c r="U181" s="19" t="str">
        <f>VLOOKUP($Q$181,$Q$166:$X$178,MATCH(U180,$Q$166:$X$166,0),0)</f>
        <v>C. Richardson</v>
      </c>
      <c r="V181" s="24"/>
      <c r="W181" s="19" t="str">
        <f>VLOOKUP($Q$181,$Q$166:$X$178,MATCH(W180,$Q$166:$X$166,0),0)</f>
        <v>A. Lin</v>
      </c>
      <c r="X181" s="20"/>
    </row>
    <row r="183" spans="4:24" ht="14.65" customHeight="1" x14ac:dyDescent="0.35">
      <c r="F183" s="8" t="s">
        <v>184</v>
      </c>
      <c r="G183" s="8" t="s">
        <v>185</v>
      </c>
      <c r="H183" s="8" t="s">
        <v>186</v>
      </c>
      <c r="I183" s="8" t="s">
        <v>187</v>
      </c>
      <c r="J183" s="8" t="s">
        <v>188</v>
      </c>
      <c r="K183" s="8" t="s">
        <v>210</v>
      </c>
    </row>
    <row r="184" spans="4:24" ht="14.65" customHeight="1" x14ac:dyDescent="0.35">
      <c r="D184" s="13"/>
      <c r="E184" s="13" t="s">
        <v>190</v>
      </c>
      <c r="F184" s="13" t="s">
        <v>191</v>
      </c>
      <c r="G184" s="13" t="s">
        <v>192</v>
      </c>
      <c r="H184" s="13" t="s">
        <v>193</v>
      </c>
      <c r="I184" s="13" t="s">
        <v>194</v>
      </c>
      <c r="J184" s="13" t="s">
        <v>195</v>
      </c>
      <c r="K184" s="13" t="s">
        <v>211</v>
      </c>
    </row>
    <row r="185" spans="4:24" ht="14.65" customHeight="1" x14ac:dyDescent="0.35">
      <c r="D185" s="8" t="s">
        <v>205</v>
      </c>
      <c r="E185" s="48">
        <f t="shared" ref="E185:J197" si="13">MATCH($D185,E$169:E$181,0)</f>
        <v>6</v>
      </c>
      <c r="F185" s="49">
        <f t="shared" si="13"/>
        <v>7</v>
      </c>
      <c r="G185" s="49">
        <f t="shared" si="13"/>
        <v>2</v>
      </c>
      <c r="H185" s="49">
        <f t="shared" si="13"/>
        <v>6</v>
      </c>
      <c r="I185" s="49">
        <f t="shared" si="13"/>
        <v>7</v>
      </c>
      <c r="J185" s="50">
        <f t="shared" si="13"/>
        <v>6</v>
      </c>
      <c r="K185" s="51">
        <f>SUMPRODUCT(E185:J185,$E$168:$J$168)</f>
        <v>5.375</v>
      </c>
    </row>
    <row r="186" spans="4:24" ht="14.65" customHeight="1" x14ac:dyDescent="0.35">
      <c r="D186" s="8" t="s">
        <v>209</v>
      </c>
      <c r="E186" s="52">
        <f t="shared" si="13"/>
        <v>13</v>
      </c>
      <c r="F186" s="53">
        <f t="shared" si="13"/>
        <v>12</v>
      </c>
      <c r="G186" s="53">
        <f t="shared" si="13"/>
        <v>4</v>
      </c>
      <c r="H186" s="53">
        <f t="shared" si="13"/>
        <v>4</v>
      </c>
      <c r="I186" s="53">
        <f t="shared" si="13"/>
        <v>9</v>
      </c>
      <c r="J186" s="54">
        <f t="shared" si="13"/>
        <v>4</v>
      </c>
      <c r="K186" s="55">
        <f t="shared" ref="K186:K197" si="14">SUMPRODUCT(E186:J186,$E$168:$J$168)</f>
        <v>7.15</v>
      </c>
    </row>
    <row r="187" spans="4:24" ht="14.65" customHeight="1" x14ac:dyDescent="0.35">
      <c r="D187" s="8" t="s">
        <v>199</v>
      </c>
      <c r="E187" s="52">
        <f t="shared" si="13"/>
        <v>5</v>
      </c>
      <c r="F187" s="53">
        <f t="shared" si="13"/>
        <v>11</v>
      </c>
      <c r="G187" s="53">
        <f t="shared" si="13"/>
        <v>1</v>
      </c>
      <c r="H187" s="53">
        <f t="shared" si="13"/>
        <v>5</v>
      </c>
      <c r="I187" s="53">
        <f t="shared" si="13"/>
        <v>3</v>
      </c>
      <c r="J187" s="54">
        <f t="shared" si="13"/>
        <v>3</v>
      </c>
      <c r="K187" s="55">
        <f t="shared" si="14"/>
        <v>4.6499999999999995</v>
      </c>
    </row>
    <row r="188" spans="4:24" ht="14.65" customHeight="1" x14ac:dyDescent="0.35">
      <c r="D188" s="8" t="s">
        <v>201</v>
      </c>
      <c r="E188" s="52">
        <f t="shared" si="13"/>
        <v>4</v>
      </c>
      <c r="F188" s="53">
        <f t="shared" si="13"/>
        <v>5</v>
      </c>
      <c r="G188" s="53">
        <f t="shared" si="13"/>
        <v>12</v>
      </c>
      <c r="H188" s="53">
        <f t="shared" si="13"/>
        <v>2</v>
      </c>
      <c r="I188" s="53">
        <f t="shared" si="13"/>
        <v>1</v>
      </c>
      <c r="J188" s="54">
        <f t="shared" si="13"/>
        <v>11</v>
      </c>
      <c r="K188" s="55">
        <f t="shared" si="14"/>
        <v>5.9749999999999996</v>
      </c>
    </row>
    <row r="189" spans="4:24" ht="14.65" customHeight="1" x14ac:dyDescent="0.35">
      <c r="D189" s="8" t="s">
        <v>208</v>
      </c>
      <c r="E189" s="52">
        <f t="shared" si="13"/>
        <v>7</v>
      </c>
      <c r="F189" s="53">
        <f t="shared" si="13"/>
        <v>6</v>
      </c>
      <c r="G189" s="53">
        <f t="shared" si="13"/>
        <v>7</v>
      </c>
      <c r="H189" s="53">
        <f t="shared" si="13"/>
        <v>3</v>
      </c>
      <c r="I189" s="53">
        <f t="shared" si="13"/>
        <v>8</v>
      </c>
      <c r="J189" s="54">
        <f t="shared" si="13"/>
        <v>10</v>
      </c>
      <c r="K189" s="55">
        <f t="shared" si="14"/>
        <v>6.4749999999999996</v>
      </c>
    </row>
    <row r="190" spans="4:24" ht="14.65" customHeight="1" x14ac:dyDescent="0.35">
      <c r="D190" s="8" t="s">
        <v>202</v>
      </c>
      <c r="E190" s="52">
        <f t="shared" si="13"/>
        <v>3</v>
      </c>
      <c r="F190" s="53">
        <f t="shared" si="13"/>
        <v>8</v>
      </c>
      <c r="G190" s="53">
        <f t="shared" si="13"/>
        <v>8</v>
      </c>
      <c r="H190" s="53">
        <f t="shared" si="13"/>
        <v>10</v>
      </c>
      <c r="I190" s="53">
        <f t="shared" si="13"/>
        <v>13</v>
      </c>
      <c r="J190" s="54">
        <f t="shared" si="13"/>
        <v>1</v>
      </c>
      <c r="K190" s="55">
        <f t="shared" si="14"/>
        <v>8.1999999999999993</v>
      </c>
    </row>
    <row r="191" spans="4:24" ht="14.65" customHeight="1" x14ac:dyDescent="0.35">
      <c r="D191" s="8" t="s">
        <v>203</v>
      </c>
      <c r="E191" s="52">
        <f t="shared" si="13"/>
        <v>2</v>
      </c>
      <c r="F191" s="53">
        <f t="shared" si="13"/>
        <v>9</v>
      </c>
      <c r="G191" s="53">
        <f t="shared" si="13"/>
        <v>3</v>
      </c>
      <c r="H191" s="53">
        <f t="shared" si="13"/>
        <v>13</v>
      </c>
      <c r="I191" s="53">
        <f t="shared" si="13"/>
        <v>12</v>
      </c>
      <c r="J191" s="54">
        <f t="shared" si="13"/>
        <v>8</v>
      </c>
      <c r="K191" s="55">
        <f t="shared" si="14"/>
        <v>8.2000000000000011</v>
      </c>
    </row>
    <row r="192" spans="4:24" ht="14.65" customHeight="1" x14ac:dyDescent="0.35">
      <c r="D192" s="8" t="s">
        <v>198</v>
      </c>
      <c r="E192" s="52">
        <f t="shared" si="13"/>
        <v>8</v>
      </c>
      <c r="F192" s="53">
        <f t="shared" si="13"/>
        <v>1</v>
      </c>
      <c r="G192" s="53">
        <f t="shared" si="13"/>
        <v>11</v>
      </c>
      <c r="H192" s="53">
        <f t="shared" si="13"/>
        <v>12</v>
      </c>
      <c r="I192" s="53">
        <f t="shared" si="13"/>
        <v>5</v>
      </c>
      <c r="J192" s="54">
        <f t="shared" si="13"/>
        <v>5</v>
      </c>
      <c r="K192" s="55">
        <f t="shared" si="14"/>
        <v>7.3250000000000002</v>
      </c>
    </row>
    <row r="193" spans="1:24" ht="14.65" customHeight="1" x14ac:dyDescent="0.35">
      <c r="D193" s="8" t="s">
        <v>197</v>
      </c>
      <c r="E193" s="52">
        <f t="shared" si="13"/>
        <v>1</v>
      </c>
      <c r="F193" s="53">
        <f t="shared" si="13"/>
        <v>10</v>
      </c>
      <c r="G193" s="53">
        <f t="shared" si="13"/>
        <v>9</v>
      </c>
      <c r="H193" s="53">
        <f t="shared" si="13"/>
        <v>9</v>
      </c>
      <c r="I193" s="53">
        <f t="shared" si="13"/>
        <v>10</v>
      </c>
      <c r="J193" s="54">
        <f t="shared" si="13"/>
        <v>7</v>
      </c>
      <c r="K193" s="55">
        <f t="shared" si="14"/>
        <v>8.5749999999999993</v>
      </c>
    </row>
    <row r="194" spans="1:24" ht="14.65" customHeight="1" x14ac:dyDescent="0.35">
      <c r="D194" s="8" t="s">
        <v>204</v>
      </c>
      <c r="E194" s="52">
        <f t="shared" si="13"/>
        <v>10</v>
      </c>
      <c r="F194" s="53">
        <f t="shared" si="13"/>
        <v>2</v>
      </c>
      <c r="G194" s="53">
        <f t="shared" si="13"/>
        <v>10</v>
      </c>
      <c r="H194" s="53">
        <f t="shared" si="13"/>
        <v>7</v>
      </c>
      <c r="I194" s="53">
        <f t="shared" si="13"/>
        <v>11</v>
      </c>
      <c r="J194" s="54">
        <f t="shared" si="13"/>
        <v>9</v>
      </c>
      <c r="K194" s="55">
        <f t="shared" si="14"/>
        <v>7.875</v>
      </c>
    </row>
    <row r="195" spans="1:24" ht="14.65" customHeight="1" x14ac:dyDescent="0.35">
      <c r="D195" s="8" t="s">
        <v>200</v>
      </c>
      <c r="E195" s="52">
        <f t="shared" si="13"/>
        <v>11</v>
      </c>
      <c r="F195" s="53">
        <f t="shared" si="13"/>
        <v>13</v>
      </c>
      <c r="G195" s="53">
        <f t="shared" si="13"/>
        <v>13</v>
      </c>
      <c r="H195" s="53">
        <f t="shared" si="13"/>
        <v>1</v>
      </c>
      <c r="I195" s="53">
        <f t="shared" si="13"/>
        <v>4</v>
      </c>
      <c r="J195" s="54">
        <f t="shared" si="13"/>
        <v>2</v>
      </c>
      <c r="K195" s="55">
        <f t="shared" si="14"/>
        <v>7.7750000000000004</v>
      </c>
    </row>
    <row r="196" spans="1:24" ht="14.65" customHeight="1" x14ac:dyDescent="0.35">
      <c r="D196" s="8" t="s">
        <v>207</v>
      </c>
      <c r="E196" s="52">
        <f t="shared" si="13"/>
        <v>9</v>
      </c>
      <c r="F196" s="53">
        <f t="shared" si="13"/>
        <v>3</v>
      </c>
      <c r="G196" s="53">
        <f t="shared" si="13"/>
        <v>6</v>
      </c>
      <c r="H196" s="53">
        <f t="shared" si="13"/>
        <v>11</v>
      </c>
      <c r="I196" s="53">
        <f t="shared" si="13"/>
        <v>6</v>
      </c>
      <c r="J196" s="54">
        <f t="shared" si="13"/>
        <v>12</v>
      </c>
      <c r="K196" s="55">
        <f t="shared" si="14"/>
        <v>7.2249999999999996</v>
      </c>
    </row>
    <row r="197" spans="1:24" ht="14.65" customHeight="1" x14ac:dyDescent="0.35">
      <c r="D197" s="8" t="s">
        <v>206</v>
      </c>
      <c r="E197" s="56">
        <f t="shared" si="13"/>
        <v>12</v>
      </c>
      <c r="F197" s="57">
        <f t="shared" si="13"/>
        <v>4</v>
      </c>
      <c r="G197" s="57">
        <f t="shared" si="13"/>
        <v>5</v>
      </c>
      <c r="H197" s="57">
        <f t="shared" si="13"/>
        <v>8</v>
      </c>
      <c r="I197" s="57">
        <f t="shared" si="13"/>
        <v>2</v>
      </c>
      <c r="J197" s="58">
        <f t="shared" si="13"/>
        <v>13</v>
      </c>
      <c r="K197" s="55">
        <f t="shared" si="14"/>
        <v>6.2</v>
      </c>
    </row>
    <row r="199" spans="1:24" ht="14.65" customHeight="1" x14ac:dyDescent="0.4">
      <c r="I199" s="23" t="s">
        <v>212</v>
      </c>
      <c r="J199" s="23"/>
      <c r="K199" s="59">
        <f>MIN(K185:K197)</f>
        <v>4.6499999999999995</v>
      </c>
    </row>
    <row r="201" spans="1:24" s="5" customFormat="1" ht="14.65" customHeight="1" x14ac:dyDescent="0.4">
      <c r="A201" s="4" t="s">
        <v>213</v>
      </c>
    </row>
    <row r="202" spans="1:24" s="5" customFormat="1" ht="14.65" customHeight="1" x14ac:dyDescent="0.4">
      <c r="B202" s="4" t="s">
        <v>214</v>
      </c>
    </row>
    <row r="203" spans="1:24" s="5" customFormat="1" ht="14.65" customHeight="1" x14ac:dyDescent="0.4">
      <c r="B203" s="6" t="s">
        <v>215</v>
      </c>
    </row>
    <row r="205" spans="1:24" s="7" customFormat="1" ht="42.95" customHeight="1" x14ac:dyDescent="0.35">
      <c r="B205" s="92" t="s">
        <v>216</v>
      </c>
      <c r="C205" s="92"/>
      <c r="D205" s="92"/>
      <c r="E205" s="92"/>
      <c r="F205" s="92"/>
      <c r="G205" s="92"/>
      <c r="H205" s="92"/>
      <c r="I205" s="92"/>
      <c r="J205" s="92"/>
      <c r="P205" s="92"/>
      <c r="Q205" s="92"/>
      <c r="R205" s="92"/>
      <c r="S205" s="92"/>
      <c r="T205" s="92"/>
      <c r="U205" s="92"/>
      <c r="V205" s="92"/>
      <c r="W205" s="92"/>
      <c r="X205" s="92"/>
    </row>
    <row r="207" spans="1:24" ht="14.65" customHeight="1" x14ac:dyDescent="0.4">
      <c r="C207" s="60" t="s">
        <v>217</v>
      </c>
      <c r="D207" s="61"/>
      <c r="E207" s="61"/>
      <c r="F207" s="62">
        <v>3</v>
      </c>
    </row>
    <row r="209" spans="1:34" ht="14.65" customHeight="1" x14ac:dyDescent="0.4">
      <c r="E209" s="63" t="s">
        <v>218</v>
      </c>
      <c r="F209" s="36"/>
      <c r="G209" s="36"/>
      <c r="H209" s="36"/>
      <c r="I209" s="36"/>
      <c r="J209" s="36"/>
      <c r="K209" s="36"/>
      <c r="L209" s="36"/>
      <c r="M209" s="36"/>
      <c r="N209" s="36"/>
      <c r="O209" s="36"/>
      <c r="P209" s="36"/>
      <c r="Q209" s="36"/>
    </row>
    <row r="210" spans="1:34" ht="14.65" customHeight="1" x14ac:dyDescent="0.4">
      <c r="C210" s="8" t="s">
        <v>219</v>
      </c>
      <c r="E210" s="64" t="s">
        <v>220</v>
      </c>
      <c r="F210" s="64" t="s">
        <v>221</v>
      </c>
      <c r="G210" s="64" t="s">
        <v>222</v>
      </c>
      <c r="H210" s="64" t="s">
        <v>223</v>
      </c>
      <c r="I210" s="64" t="s">
        <v>224</v>
      </c>
      <c r="J210" s="64" t="s">
        <v>225</v>
      </c>
      <c r="K210" s="64" t="s">
        <v>226</v>
      </c>
      <c r="L210" s="64" t="s">
        <v>227</v>
      </c>
      <c r="M210" s="64" t="s">
        <v>228</v>
      </c>
      <c r="N210" s="64" t="s">
        <v>229</v>
      </c>
      <c r="O210" s="64" t="s">
        <v>230</v>
      </c>
      <c r="P210" s="64" t="s">
        <v>231</v>
      </c>
      <c r="Q210" s="64" t="s">
        <v>210</v>
      </c>
    </row>
    <row r="211" spans="1:34" ht="14.65" customHeight="1" x14ac:dyDescent="0.35">
      <c r="C211" s="65" t="s">
        <v>232</v>
      </c>
      <c r="E211" s="25">
        <v>137</v>
      </c>
      <c r="F211" s="25">
        <v>147</v>
      </c>
      <c r="G211" s="25">
        <v>118</v>
      </c>
      <c r="H211" s="25">
        <v>141</v>
      </c>
      <c r="I211" s="25">
        <v>123</v>
      </c>
      <c r="J211" s="25">
        <v>102</v>
      </c>
      <c r="K211" s="25">
        <v>127</v>
      </c>
      <c r="L211" s="25">
        <v>137</v>
      </c>
      <c r="M211" s="25">
        <v>118</v>
      </c>
      <c r="N211" s="25">
        <v>142</v>
      </c>
      <c r="O211" s="25">
        <v>113</v>
      </c>
      <c r="P211" s="25">
        <v>104</v>
      </c>
      <c r="Q211" s="41">
        <f>SUM(E211:P211)</f>
        <v>1509</v>
      </c>
    </row>
    <row r="212" spans="1:34" ht="14.65" customHeight="1" x14ac:dyDescent="0.35">
      <c r="C212" s="65" t="s">
        <v>233</v>
      </c>
      <c r="E212" s="25">
        <v>122</v>
      </c>
      <c r="F212" s="25">
        <v>106</v>
      </c>
      <c r="G212" s="25">
        <v>128</v>
      </c>
      <c r="H212" s="25">
        <v>139</v>
      </c>
      <c r="I212" s="25">
        <v>148</v>
      </c>
      <c r="J212" s="25">
        <v>102</v>
      </c>
      <c r="K212" s="25">
        <v>107</v>
      </c>
      <c r="L212" s="25">
        <v>131</v>
      </c>
      <c r="M212" s="25">
        <v>144</v>
      </c>
      <c r="N212" s="25">
        <v>143</v>
      </c>
      <c r="O212" s="25">
        <v>101</v>
      </c>
      <c r="P212" s="25">
        <v>100</v>
      </c>
      <c r="Q212" s="41">
        <f t="shared" ref="Q212:Q216" si="15">SUM(E212:P212)</f>
        <v>1471</v>
      </c>
    </row>
    <row r="213" spans="1:34" ht="14.65" customHeight="1" x14ac:dyDescent="0.35">
      <c r="C213" s="65" t="s">
        <v>234</v>
      </c>
      <c r="E213" s="25">
        <v>140</v>
      </c>
      <c r="F213" s="25">
        <v>124</v>
      </c>
      <c r="G213" s="25">
        <v>121</v>
      </c>
      <c r="H213" s="25">
        <v>130</v>
      </c>
      <c r="I213" s="25">
        <v>134</v>
      </c>
      <c r="J213" s="25">
        <v>110</v>
      </c>
      <c r="K213" s="25">
        <v>105</v>
      </c>
      <c r="L213" s="25">
        <v>128</v>
      </c>
      <c r="M213" s="25">
        <v>143</v>
      </c>
      <c r="N213" s="25">
        <v>139</v>
      </c>
      <c r="O213" s="25">
        <v>113</v>
      </c>
      <c r="P213" s="25">
        <v>121</v>
      </c>
      <c r="Q213" s="41">
        <f t="shared" si="15"/>
        <v>1508</v>
      </c>
    </row>
    <row r="214" spans="1:34" ht="14.65" customHeight="1" x14ac:dyDescent="0.35">
      <c r="C214" s="65" t="s">
        <v>235</v>
      </c>
      <c r="E214" s="25">
        <v>121</v>
      </c>
      <c r="F214" s="25">
        <v>117</v>
      </c>
      <c r="G214" s="25">
        <v>150</v>
      </c>
      <c r="H214" s="25">
        <v>107</v>
      </c>
      <c r="I214" s="25">
        <v>131</v>
      </c>
      <c r="J214" s="25">
        <v>104</v>
      </c>
      <c r="K214" s="25">
        <v>144</v>
      </c>
      <c r="L214" s="25">
        <v>138</v>
      </c>
      <c r="M214" s="25">
        <v>104</v>
      </c>
      <c r="N214" s="25">
        <v>123</v>
      </c>
      <c r="O214" s="25">
        <v>111</v>
      </c>
      <c r="P214" s="25">
        <v>126</v>
      </c>
      <c r="Q214" s="41">
        <f t="shared" si="15"/>
        <v>1476</v>
      </c>
    </row>
    <row r="216" spans="1:34" ht="14.65" customHeight="1" x14ac:dyDescent="0.35">
      <c r="C216" s="19" t="str">
        <f>CHOOSE($F$207,C211,C212,C213,C214)</f>
        <v>BF3</v>
      </c>
      <c r="D216" s="24"/>
      <c r="E216" s="66">
        <f t="shared" ref="E216:P216" si="16">CHOOSE($F$207,E211,E212,E213,E214)</f>
        <v>140</v>
      </c>
      <c r="F216" s="66">
        <f t="shared" si="16"/>
        <v>124</v>
      </c>
      <c r="G216" s="66">
        <f t="shared" si="16"/>
        <v>121</v>
      </c>
      <c r="H216" s="66">
        <f t="shared" si="16"/>
        <v>130</v>
      </c>
      <c r="I216" s="66">
        <f t="shared" si="16"/>
        <v>134</v>
      </c>
      <c r="J216" s="66">
        <f t="shared" si="16"/>
        <v>110</v>
      </c>
      <c r="K216" s="66">
        <f t="shared" si="16"/>
        <v>105</v>
      </c>
      <c r="L216" s="66">
        <f t="shared" si="16"/>
        <v>128</v>
      </c>
      <c r="M216" s="66">
        <f t="shared" si="16"/>
        <v>143</v>
      </c>
      <c r="N216" s="66">
        <f t="shared" si="16"/>
        <v>139</v>
      </c>
      <c r="O216" s="66">
        <f t="shared" si="16"/>
        <v>113</v>
      </c>
      <c r="P216" s="67">
        <f t="shared" si="16"/>
        <v>121</v>
      </c>
      <c r="Q216" s="41">
        <f t="shared" si="15"/>
        <v>1508</v>
      </c>
    </row>
    <row r="218" spans="1:34" s="5" customFormat="1" ht="14.65" customHeight="1" x14ac:dyDescent="0.4">
      <c r="A218" s="4" t="s">
        <v>236</v>
      </c>
    </row>
    <row r="219" spans="1:34" s="5" customFormat="1" ht="14.65" customHeight="1" x14ac:dyDescent="0.4">
      <c r="B219" s="4" t="s">
        <v>237</v>
      </c>
    </row>
    <row r="220" spans="1:34" s="5" customFormat="1" ht="14.65" customHeight="1" x14ac:dyDescent="0.4">
      <c r="B220" s="6" t="s">
        <v>238</v>
      </c>
    </row>
    <row r="222" spans="1:34" s="7" customFormat="1" ht="42.95" customHeight="1" x14ac:dyDescent="0.35">
      <c r="B222" s="92" t="s">
        <v>239</v>
      </c>
      <c r="C222" s="92"/>
      <c r="D222" s="92"/>
      <c r="E222" s="92"/>
      <c r="F222" s="92"/>
      <c r="G222" s="92"/>
      <c r="H222" s="92"/>
      <c r="I222" s="92"/>
      <c r="J222" s="92"/>
    </row>
    <row r="223" spans="1:34" ht="14.65" customHeight="1" x14ac:dyDescent="0.4">
      <c r="D223" s="68" t="s">
        <v>240</v>
      </c>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70"/>
    </row>
    <row r="224" spans="1:34" ht="14.65" customHeight="1" x14ac:dyDescent="0.4">
      <c r="D224" s="63" t="s">
        <v>91</v>
      </c>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71"/>
    </row>
    <row r="225" spans="3:34" ht="14.65" customHeight="1" x14ac:dyDescent="0.4">
      <c r="C225" s="8" t="s">
        <v>241</v>
      </c>
      <c r="D225" s="64">
        <v>1</v>
      </c>
      <c r="E225" s="64">
        <f>+D225+1</f>
        <v>2</v>
      </c>
      <c r="F225" s="64">
        <f t="shared" ref="F225:AH225" si="17">+E225+1</f>
        <v>3</v>
      </c>
      <c r="G225" s="64">
        <f t="shared" si="17"/>
        <v>4</v>
      </c>
      <c r="H225" s="64">
        <f t="shared" si="17"/>
        <v>5</v>
      </c>
      <c r="I225" s="64">
        <f t="shared" si="17"/>
        <v>6</v>
      </c>
      <c r="J225" s="64">
        <f t="shared" si="17"/>
        <v>7</v>
      </c>
      <c r="K225" s="64">
        <f t="shared" si="17"/>
        <v>8</v>
      </c>
      <c r="L225" s="64">
        <f t="shared" si="17"/>
        <v>9</v>
      </c>
      <c r="M225" s="64">
        <f t="shared" si="17"/>
        <v>10</v>
      </c>
      <c r="N225" s="64">
        <f t="shared" si="17"/>
        <v>11</v>
      </c>
      <c r="O225" s="64">
        <f t="shared" si="17"/>
        <v>12</v>
      </c>
      <c r="P225" s="64">
        <f t="shared" si="17"/>
        <v>13</v>
      </c>
      <c r="Q225" s="64">
        <f t="shared" si="17"/>
        <v>14</v>
      </c>
      <c r="R225" s="64">
        <f t="shared" si="17"/>
        <v>15</v>
      </c>
      <c r="S225" s="64">
        <f t="shared" si="17"/>
        <v>16</v>
      </c>
      <c r="T225" s="64">
        <f t="shared" si="17"/>
        <v>17</v>
      </c>
      <c r="U225" s="64">
        <f t="shared" si="17"/>
        <v>18</v>
      </c>
      <c r="V225" s="64">
        <f t="shared" si="17"/>
        <v>19</v>
      </c>
      <c r="W225" s="64">
        <f t="shared" si="17"/>
        <v>20</v>
      </c>
      <c r="X225" s="64">
        <f t="shared" si="17"/>
        <v>21</v>
      </c>
      <c r="Y225" s="64">
        <f t="shared" si="17"/>
        <v>22</v>
      </c>
      <c r="Z225" s="64">
        <f t="shared" si="17"/>
        <v>23</v>
      </c>
      <c r="AA225" s="64">
        <f t="shared" si="17"/>
        <v>24</v>
      </c>
      <c r="AB225" s="64">
        <f t="shared" si="17"/>
        <v>25</v>
      </c>
      <c r="AC225" s="64">
        <f t="shared" si="17"/>
        <v>26</v>
      </c>
      <c r="AD225" s="64">
        <f t="shared" si="17"/>
        <v>27</v>
      </c>
      <c r="AE225" s="64">
        <f t="shared" si="17"/>
        <v>28</v>
      </c>
      <c r="AF225" s="64">
        <f t="shared" si="17"/>
        <v>29</v>
      </c>
      <c r="AG225" s="64">
        <f t="shared" si="17"/>
        <v>30</v>
      </c>
      <c r="AH225" s="64">
        <f t="shared" si="17"/>
        <v>31</v>
      </c>
    </row>
    <row r="226" spans="3:34" ht="14.65" customHeight="1" x14ac:dyDescent="0.35">
      <c r="C226" s="10">
        <v>1</v>
      </c>
      <c r="D226" s="8" t="s">
        <v>242</v>
      </c>
      <c r="E226" s="8" t="s">
        <v>243</v>
      </c>
      <c r="F226" s="8" t="s">
        <v>244</v>
      </c>
      <c r="G226" s="8" t="s">
        <v>245</v>
      </c>
      <c r="H226" s="8" t="s">
        <v>246</v>
      </c>
      <c r="I226" s="8" t="s">
        <v>247</v>
      </c>
      <c r="J226" s="8" t="s">
        <v>248</v>
      </c>
      <c r="K226" s="8" t="s">
        <v>249</v>
      </c>
      <c r="L226" s="8" t="s">
        <v>246</v>
      </c>
      <c r="M226" s="8" t="s">
        <v>244</v>
      </c>
      <c r="N226" s="8" t="s">
        <v>249</v>
      </c>
      <c r="O226" s="8" t="s">
        <v>243</v>
      </c>
      <c r="P226" s="8" t="s">
        <v>246</v>
      </c>
      <c r="Q226" s="8" t="s">
        <v>246</v>
      </c>
      <c r="R226" s="8" t="s">
        <v>243</v>
      </c>
      <c r="S226" s="8" t="s">
        <v>250</v>
      </c>
      <c r="T226" s="8" t="s">
        <v>251</v>
      </c>
      <c r="U226" s="8" t="s">
        <v>252</v>
      </c>
      <c r="V226" s="8" t="s">
        <v>245</v>
      </c>
      <c r="W226" s="8" t="s">
        <v>249</v>
      </c>
      <c r="X226" s="8" t="s">
        <v>253</v>
      </c>
      <c r="Y226" s="8" t="s">
        <v>243</v>
      </c>
      <c r="Z226" s="8" t="s">
        <v>248</v>
      </c>
      <c r="AA226" s="8" t="s">
        <v>252</v>
      </c>
      <c r="AB226" s="8" t="s">
        <v>250</v>
      </c>
      <c r="AC226" s="8" t="s">
        <v>242</v>
      </c>
      <c r="AD226" s="8" t="s">
        <v>245</v>
      </c>
      <c r="AE226" s="8" t="s">
        <v>243</v>
      </c>
      <c r="AF226" s="8" t="s">
        <v>251</v>
      </c>
      <c r="AG226" s="8" t="s">
        <v>244</v>
      </c>
      <c r="AH226" s="8" t="s">
        <v>254</v>
      </c>
    </row>
    <row r="227" spans="3:34" ht="14.65" customHeight="1" x14ac:dyDescent="0.35">
      <c r="C227" s="10">
        <f>C226+1</f>
        <v>2</v>
      </c>
      <c r="D227" s="8" t="s">
        <v>248</v>
      </c>
      <c r="E227" s="8" t="s">
        <v>251</v>
      </c>
      <c r="F227" s="8" t="s">
        <v>252</v>
      </c>
      <c r="G227" s="8" t="s">
        <v>246</v>
      </c>
      <c r="H227" s="8" t="s">
        <v>247</v>
      </c>
      <c r="I227" s="8" t="s">
        <v>255</v>
      </c>
      <c r="J227" s="8" t="s">
        <v>253</v>
      </c>
      <c r="K227" s="8" t="s">
        <v>254</v>
      </c>
      <c r="L227" s="8" t="s">
        <v>247</v>
      </c>
      <c r="M227" s="8" t="s">
        <v>244</v>
      </c>
      <c r="N227" s="8" t="s">
        <v>243</v>
      </c>
      <c r="O227" s="8" t="s">
        <v>256</v>
      </c>
      <c r="P227" s="8" t="s">
        <v>243</v>
      </c>
      <c r="Q227" s="8" t="s">
        <v>251</v>
      </c>
      <c r="R227" s="8" t="s">
        <v>243</v>
      </c>
      <c r="S227" s="8" t="s">
        <v>246</v>
      </c>
      <c r="T227" s="8" t="s">
        <v>244</v>
      </c>
      <c r="U227" s="8" t="s">
        <v>248</v>
      </c>
      <c r="V227" s="8" t="s">
        <v>245</v>
      </c>
      <c r="W227" s="8" t="s">
        <v>244</v>
      </c>
      <c r="X227" s="8" t="s">
        <v>255</v>
      </c>
      <c r="Y227" s="8" t="s">
        <v>244</v>
      </c>
      <c r="Z227" s="8" t="s">
        <v>252</v>
      </c>
      <c r="AA227" s="8" t="s">
        <v>251</v>
      </c>
      <c r="AB227" s="8" t="s">
        <v>250</v>
      </c>
      <c r="AC227" s="8" t="s">
        <v>255</v>
      </c>
      <c r="AD227" s="8" t="s">
        <v>257</v>
      </c>
      <c r="AE227" s="8" t="s">
        <v>258</v>
      </c>
    </row>
    <row r="228" spans="3:34" ht="14.65" customHeight="1" x14ac:dyDescent="0.35">
      <c r="C228" s="10">
        <f t="shared" ref="C228:C237" si="18">C227+1</f>
        <v>3</v>
      </c>
      <c r="D228" s="8" t="s">
        <v>250</v>
      </c>
      <c r="E228" s="8" t="s">
        <v>250</v>
      </c>
      <c r="F228" s="8" t="s">
        <v>257</v>
      </c>
      <c r="G228" s="8" t="s">
        <v>250</v>
      </c>
      <c r="H228" s="8" t="s">
        <v>244</v>
      </c>
      <c r="I228" s="8" t="s">
        <v>255</v>
      </c>
      <c r="J228" s="8" t="s">
        <v>257</v>
      </c>
      <c r="K228" s="8" t="s">
        <v>254</v>
      </c>
      <c r="L228" s="8" t="s">
        <v>249</v>
      </c>
      <c r="M228" s="8" t="s">
        <v>248</v>
      </c>
      <c r="N228" s="8" t="s">
        <v>251</v>
      </c>
      <c r="O228" s="8" t="s">
        <v>247</v>
      </c>
      <c r="P228" s="8" t="s">
        <v>252</v>
      </c>
      <c r="Q228" s="8" t="s">
        <v>250</v>
      </c>
      <c r="R228" s="8" t="s">
        <v>245</v>
      </c>
      <c r="S228" s="8" t="s">
        <v>247</v>
      </c>
      <c r="T228" s="8" t="s">
        <v>247</v>
      </c>
      <c r="U228" s="8" t="s">
        <v>255</v>
      </c>
      <c r="V228" s="8" t="s">
        <v>253</v>
      </c>
      <c r="W228" s="8" t="s">
        <v>257</v>
      </c>
      <c r="X228" s="8" t="s">
        <v>246</v>
      </c>
      <c r="Y228" s="8" t="s">
        <v>254</v>
      </c>
      <c r="Z228" s="8" t="s">
        <v>258</v>
      </c>
      <c r="AA228" s="8" t="s">
        <v>252</v>
      </c>
      <c r="AB228" s="8" t="s">
        <v>244</v>
      </c>
      <c r="AC228" s="8" t="s">
        <v>253</v>
      </c>
      <c r="AD228" s="8" t="s">
        <v>258</v>
      </c>
      <c r="AE228" s="8" t="s">
        <v>256</v>
      </c>
      <c r="AF228" s="8" t="s">
        <v>249</v>
      </c>
      <c r="AG228" s="8" t="s">
        <v>250</v>
      </c>
      <c r="AH228" s="8" t="s">
        <v>253</v>
      </c>
    </row>
    <row r="229" spans="3:34" ht="14.65" customHeight="1" x14ac:dyDescent="0.35">
      <c r="C229" s="10">
        <f t="shared" si="18"/>
        <v>4</v>
      </c>
      <c r="D229" s="8" t="s">
        <v>257</v>
      </c>
      <c r="E229" s="8" t="s">
        <v>258</v>
      </c>
      <c r="F229" s="8" t="s">
        <v>245</v>
      </c>
      <c r="G229" s="8" t="s">
        <v>255</v>
      </c>
      <c r="H229" s="8" t="s">
        <v>245</v>
      </c>
      <c r="I229" s="8" t="s">
        <v>248</v>
      </c>
      <c r="J229" s="8" t="s">
        <v>243</v>
      </c>
      <c r="K229" s="8" t="s">
        <v>247</v>
      </c>
      <c r="L229" s="8" t="s">
        <v>251</v>
      </c>
      <c r="M229" s="8" t="s">
        <v>242</v>
      </c>
      <c r="N229" s="8" t="s">
        <v>247</v>
      </c>
      <c r="O229" s="8" t="s">
        <v>242</v>
      </c>
      <c r="P229" s="8" t="s">
        <v>251</v>
      </c>
      <c r="Q229" s="8" t="s">
        <v>256</v>
      </c>
      <c r="R229" s="8" t="s">
        <v>251</v>
      </c>
      <c r="S229" s="8" t="s">
        <v>244</v>
      </c>
      <c r="T229" s="8" t="s">
        <v>244</v>
      </c>
      <c r="U229" s="8" t="s">
        <v>254</v>
      </c>
      <c r="V229" s="8" t="s">
        <v>243</v>
      </c>
      <c r="W229" s="8" t="s">
        <v>244</v>
      </c>
      <c r="X229" s="8" t="s">
        <v>243</v>
      </c>
      <c r="Y229" s="8" t="s">
        <v>251</v>
      </c>
      <c r="Z229" s="8" t="s">
        <v>250</v>
      </c>
      <c r="AA229" s="8" t="s">
        <v>255</v>
      </c>
      <c r="AB229" s="8" t="s">
        <v>251</v>
      </c>
      <c r="AC229" s="8" t="s">
        <v>252</v>
      </c>
      <c r="AD229" s="8" t="s">
        <v>247</v>
      </c>
      <c r="AE229" s="8" t="s">
        <v>254</v>
      </c>
      <c r="AF229" s="8" t="s">
        <v>257</v>
      </c>
      <c r="AG229" s="8" t="s">
        <v>255</v>
      </c>
    </row>
    <row r="230" spans="3:34" ht="14.65" customHeight="1" x14ac:dyDescent="0.35">
      <c r="C230" s="10">
        <f t="shared" si="18"/>
        <v>5</v>
      </c>
      <c r="D230" s="8" t="s">
        <v>243</v>
      </c>
      <c r="E230" s="8" t="s">
        <v>247</v>
      </c>
      <c r="F230" s="8" t="s">
        <v>250</v>
      </c>
      <c r="G230" s="8" t="s">
        <v>251</v>
      </c>
      <c r="H230" s="8" t="s">
        <v>250</v>
      </c>
      <c r="I230" s="8" t="s">
        <v>242</v>
      </c>
      <c r="J230" s="8" t="s">
        <v>251</v>
      </c>
      <c r="K230" s="8" t="s">
        <v>246</v>
      </c>
      <c r="L230" s="8" t="s">
        <v>246</v>
      </c>
      <c r="M230" s="8" t="s">
        <v>252</v>
      </c>
      <c r="N230" s="8" t="s">
        <v>245</v>
      </c>
      <c r="O230" s="8" t="s">
        <v>255</v>
      </c>
      <c r="P230" s="8" t="s">
        <v>258</v>
      </c>
      <c r="Q230" s="8" t="s">
        <v>254</v>
      </c>
      <c r="R230" s="8" t="s">
        <v>243</v>
      </c>
      <c r="S230" s="8" t="s">
        <v>247</v>
      </c>
      <c r="T230" s="8" t="s">
        <v>246</v>
      </c>
      <c r="U230" s="8" t="s">
        <v>253</v>
      </c>
      <c r="V230" s="8" t="s">
        <v>254</v>
      </c>
      <c r="W230" s="8" t="s">
        <v>251</v>
      </c>
      <c r="X230" s="8" t="s">
        <v>246</v>
      </c>
      <c r="Y230" s="8" t="s">
        <v>250</v>
      </c>
      <c r="Z230" s="8" t="s">
        <v>255</v>
      </c>
      <c r="AA230" s="8" t="s">
        <v>245</v>
      </c>
      <c r="AB230" s="8" t="s">
        <v>242</v>
      </c>
      <c r="AC230" s="8" t="s">
        <v>243</v>
      </c>
      <c r="AD230" s="8" t="s">
        <v>250</v>
      </c>
      <c r="AE230" s="8" t="s">
        <v>246</v>
      </c>
      <c r="AF230" s="8" t="s">
        <v>258</v>
      </c>
      <c r="AG230" s="8" t="s">
        <v>252</v>
      </c>
      <c r="AH230" s="8" t="s">
        <v>242</v>
      </c>
    </row>
    <row r="231" spans="3:34" ht="14.65" customHeight="1" x14ac:dyDescent="0.35">
      <c r="C231" s="10">
        <f t="shared" si="18"/>
        <v>6</v>
      </c>
      <c r="D231" s="8" t="s">
        <v>244</v>
      </c>
      <c r="E231" s="8" t="s">
        <v>247</v>
      </c>
      <c r="F231" s="8" t="s">
        <v>253</v>
      </c>
      <c r="G231" s="8" t="s">
        <v>251</v>
      </c>
      <c r="H231" s="8" t="s">
        <v>249</v>
      </c>
      <c r="I231" s="8" t="s">
        <v>251</v>
      </c>
      <c r="J231" s="8" t="s">
        <v>242</v>
      </c>
      <c r="K231" s="8" t="s">
        <v>250</v>
      </c>
      <c r="L231" s="8" t="s">
        <v>257</v>
      </c>
      <c r="M231" s="8" t="s">
        <v>256</v>
      </c>
      <c r="N231" s="8" t="s">
        <v>253</v>
      </c>
      <c r="O231" s="8" t="s">
        <v>256</v>
      </c>
      <c r="P231" s="8" t="s">
        <v>246</v>
      </c>
      <c r="Q231" s="8" t="s">
        <v>245</v>
      </c>
      <c r="R231" s="8" t="s">
        <v>254</v>
      </c>
      <c r="S231" s="8" t="s">
        <v>242</v>
      </c>
      <c r="T231" s="8" t="s">
        <v>258</v>
      </c>
      <c r="U231" s="8" t="s">
        <v>242</v>
      </c>
      <c r="V231" s="8" t="s">
        <v>252</v>
      </c>
      <c r="W231" s="8" t="s">
        <v>255</v>
      </c>
      <c r="X231" s="8" t="s">
        <v>246</v>
      </c>
      <c r="Y231" s="8" t="s">
        <v>254</v>
      </c>
      <c r="Z231" s="8" t="s">
        <v>256</v>
      </c>
      <c r="AA231" s="8" t="s">
        <v>253</v>
      </c>
      <c r="AB231" s="8" t="s">
        <v>256</v>
      </c>
      <c r="AC231" s="8" t="s">
        <v>254</v>
      </c>
      <c r="AD231" s="8" t="s">
        <v>252</v>
      </c>
      <c r="AE231" s="8" t="s">
        <v>246</v>
      </c>
      <c r="AF231" s="8" t="s">
        <v>253</v>
      </c>
      <c r="AG231" s="8" t="s">
        <v>256</v>
      </c>
    </row>
    <row r="232" spans="3:34" ht="14.65" customHeight="1" x14ac:dyDescent="0.35">
      <c r="C232" s="10">
        <f t="shared" si="18"/>
        <v>7</v>
      </c>
      <c r="D232" s="8" t="s">
        <v>252</v>
      </c>
      <c r="E232" s="8" t="s">
        <v>257</v>
      </c>
      <c r="F232" s="8" t="s">
        <v>254</v>
      </c>
      <c r="G232" s="8" t="s">
        <v>252</v>
      </c>
      <c r="H232" s="8" t="s">
        <v>255</v>
      </c>
      <c r="I232" s="8" t="s">
        <v>258</v>
      </c>
      <c r="J232" s="8" t="s">
        <v>252</v>
      </c>
      <c r="K232" s="8" t="s">
        <v>246</v>
      </c>
      <c r="L232" s="8" t="s">
        <v>247</v>
      </c>
      <c r="M232" s="8" t="s">
        <v>253</v>
      </c>
      <c r="N232" s="8" t="s">
        <v>251</v>
      </c>
      <c r="O232" s="8" t="s">
        <v>255</v>
      </c>
      <c r="P232" s="8" t="s">
        <v>256</v>
      </c>
      <c r="Q232" s="8" t="s">
        <v>250</v>
      </c>
      <c r="R232" s="8" t="s">
        <v>255</v>
      </c>
      <c r="S232" s="8" t="s">
        <v>248</v>
      </c>
      <c r="T232" s="8" t="s">
        <v>251</v>
      </c>
      <c r="U232" s="8" t="s">
        <v>247</v>
      </c>
      <c r="V232" s="8" t="s">
        <v>245</v>
      </c>
      <c r="W232" s="8" t="s">
        <v>244</v>
      </c>
      <c r="X232" s="8" t="s">
        <v>252</v>
      </c>
      <c r="Y232" s="8" t="s">
        <v>244</v>
      </c>
      <c r="Z232" s="8" t="s">
        <v>246</v>
      </c>
      <c r="AA232" s="8" t="s">
        <v>247</v>
      </c>
      <c r="AB232" s="8" t="s">
        <v>242</v>
      </c>
      <c r="AC232" s="8" t="s">
        <v>252</v>
      </c>
      <c r="AD232" s="8" t="s">
        <v>252</v>
      </c>
      <c r="AE232" s="8" t="s">
        <v>244</v>
      </c>
      <c r="AF232" s="8" t="s">
        <v>244</v>
      </c>
      <c r="AG232" s="8" t="s">
        <v>253</v>
      </c>
      <c r="AH232" s="8" t="s">
        <v>246</v>
      </c>
    </row>
    <row r="233" spans="3:34" ht="14.65" customHeight="1" x14ac:dyDescent="0.35">
      <c r="C233" s="10">
        <f t="shared" si="18"/>
        <v>8</v>
      </c>
      <c r="D233" s="8" t="s">
        <v>251</v>
      </c>
      <c r="E233" s="8" t="s">
        <v>252</v>
      </c>
      <c r="F233" s="8" t="s">
        <v>253</v>
      </c>
      <c r="G233" s="8" t="s">
        <v>254</v>
      </c>
      <c r="H233" s="8" t="s">
        <v>253</v>
      </c>
      <c r="I233" s="8" t="s">
        <v>245</v>
      </c>
      <c r="J233" s="8" t="s">
        <v>242</v>
      </c>
      <c r="K233" s="8" t="s">
        <v>252</v>
      </c>
      <c r="L233" s="8" t="s">
        <v>254</v>
      </c>
      <c r="M233" s="8" t="s">
        <v>258</v>
      </c>
      <c r="N233" s="8" t="s">
        <v>248</v>
      </c>
      <c r="O233" s="8" t="s">
        <v>252</v>
      </c>
      <c r="P233" s="8" t="s">
        <v>244</v>
      </c>
      <c r="Q233" s="8" t="s">
        <v>253</v>
      </c>
      <c r="R233" s="8" t="s">
        <v>249</v>
      </c>
      <c r="S233" s="8" t="s">
        <v>257</v>
      </c>
      <c r="T233" s="8" t="s">
        <v>245</v>
      </c>
      <c r="U233" s="8" t="s">
        <v>242</v>
      </c>
      <c r="V233" s="8" t="s">
        <v>243</v>
      </c>
      <c r="W233" s="8" t="s">
        <v>246</v>
      </c>
      <c r="X233" s="8" t="s">
        <v>256</v>
      </c>
      <c r="Y233" s="8" t="s">
        <v>258</v>
      </c>
      <c r="Z233" s="8" t="s">
        <v>249</v>
      </c>
      <c r="AA233" s="8" t="s">
        <v>252</v>
      </c>
      <c r="AB233" s="8" t="s">
        <v>257</v>
      </c>
      <c r="AC233" s="8" t="s">
        <v>249</v>
      </c>
      <c r="AD233" s="8" t="s">
        <v>246</v>
      </c>
      <c r="AE233" s="8" t="s">
        <v>244</v>
      </c>
      <c r="AF233" s="8" t="s">
        <v>256</v>
      </c>
      <c r="AG233" s="8" t="s">
        <v>252</v>
      </c>
      <c r="AH233" s="8" t="s">
        <v>244</v>
      </c>
    </row>
    <row r="234" spans="3:34" ht="14.65" customHeight="1" x14ac:dyDescent="0.35">
      <c r="C234" s="10">
        <f t="shared" si="18"/>
        <v>9</v>
      </c>
      <c r="D234" s="8" t="s">
        <v>254</v>
      </c>
      <c r="E234" s="8" t="s">
        <v>250</v>
      </c>
      <c r="F234" s="8" t="s">
        <v>254</v>
      </c>
      <c r="G234" s="8" t="s">
        <v>255</v>
      </c>
      <c r="H234" s="8" t="s">
        <v>249</v>
      </c>
      <c r="I234" s="8" t="s">
        <v>253</v>
      </c>
      <c r="J234" s="8" t="s">
        <v>252</v>
      </c>
      <c r="K234" s="8" t="s">
        <v>244</v>
      </c>
      <c r="L234" s="8" t="s">
        <v>247</v>
      </c>
      <c r="M234" s="8" t="s">
        <v>254</v>
      </c>
      <c r="N234" s="8" t="s">
        <v>257</v>
      </c>
      <c r="O234" s="8" t="s">
        <v>243</v>
      </c>
      <c r="P234" s="8" t="s">
        <v>244</v>
      </c>
      <c r="Q234" s="8" t="s">
        <v>252</v>
      </c>
      <c r="R234" s="8" t="s">
        <v>255</v>
      </c>
      <c r="S234" s="8" t="s">
        <v>256</v>
      </c>
      <c r="T234" s="8" t="s">
        <v>244</v>
      </c>
      <c r="U234" s="8" t="s">
        <v>257</v>
      </c>
      <c r="V234" s="8" t="s">
        <v>249</v>
      </c>
      <c r="W234" s="8" t="s">
        <v>246</v>
      </c>
      <c r="X234" s="8" t="s">
        <v>250</v>
      </c>
      <c r="Y234" s="8" t="s">
        <v>252</v>
      </c>
      <c r="Z234" s="8" t="s">
        <v>247</v>
      </c>
      <c r="AA234" s="8" t="s">
        <v>257</v>
      </c>
      <c r="AB234" s="8" t="s">
        <v>253</v>
      </c>
      <c r="AC234" s="8" t="s">
        <v>248</v>
      </c>
      <c r="AD234" s="8" t="s">
        <v>245</v>
      </c>
      <c r="AE234" s="8" t="s">
        <v>250</v>
      </c>
      <c r="AF234" s="8" t="s">
        <v>243</v>
      </c>
      <c r="AG234" s="8" t="s">
        <v>243</v>
      </c>
    </row>
    <row r="235" spans="3:34" ht="14.65" customHeight="1" x14ac:dyDescent="0.35">
      <c r="C235" s="10">
        <f t="shared" si="18"/>
        <v>10</v>
      </c>
      <c r="D235" s="8" t="s">
        <v>249</v>
      </c>
      <c r="E235" s="8" t="s">
        <v>249</v>
      </c>
      <c r="F235" s="8" t="s">
        <v>242</v>
      </c>
      <c r="G235" s="8" t="s">
        <v>255</v>
      </c>
      <c r="H235" s="8" t="s">
        <v>255</v>
      </c>
      <c r="I235" s="8" t="s">
        <v>248</v>
      </c>
      <c r="J235" s="8" t="s">
        <v>245</v>
      </c>
      <c r="K235" s="8" t="s">
        <v>257</v>
      </c>
      <c r="L235" s="8" t="s">
        <v>254</v>
      </c>
      <c r="M235" s="8" t="s">
        <v>251</v>
      </c>
      <c r="N235" s="8" t="s">
        <v>253</v>
      </c>
      <c r="O235" s="8" t="s">
        <v>258</v>
      </c>
      <c r="P235" s="8" t="s">
        <v>249</v>
      </c>
      <c r="Q235" s="8" t="s">
        <v>245</v>
      </c>
      <c r="R235" s="8" t="s">
        <v>255</v>
      </c>
      <c r="S235" s="8" t="s">
        <v>242</v>
      </c>
      <c r="T235" s="8" t="s">
        <v>245</v>
      </c>
      <c r="U235" s="8" t="s">
        <v>251</v>
      </c>
      <c r="V235" s="8" t="s">
        <v>252</v>
      </c>
      <c r="W235" s="8" t="s">
        <v>246</v>
      </c>
      <c r="X235" s="8" t="s">
        <v>257</v>
      </c>
      <c r="Y235" s="8" t="s">
        <v>257</v>
      </c>
      <c r="Z235" s="8" t="s">
        <v>252</v>
      </c>
      <c r="AA235" s="8" t="s">
        <v>257</v>
      </c>
      <c r="AB235" s="8" t="s">
        <v>251</v>
      </c>
      <c r="AC235" s="8" t="s">
        <v>258</v>
      </c>
      <c r="AD235" s="8" t="s">
        <v>252</v>
      </c>
      <c r="AE235" s="8" t="s">
        <v>250</v>
      </c>
      <c r="AF235" s="8" t="s">
        <v>248</v>
      </c>
      <c r="AG235" s="8" t="s">
        <v>246</v>
      </c>
      <c r="AH235" s="8" t="s">
        <v>246</v>
      </c>
    </row>
    <row r="236" spans="3:34" ht="14.65" customHeight="1" x14ac:dyDescent="0.35">
      <c r="C236" s="10">
        <f t="shared" si="18"/>
        <v>11</v>
      </c>
      <c r="D236" s="8" t="s">
        <v>249</v>
      </c>
      <c r="E236" s="8" t="s">
        <v>252</v>
      </c>
      <c r="F236" s="8" t="s">
        <v>251</v>
      </c>
      <c r="G236" s="8" t="s">
        <v>250</v>
      </c>
      <c r="H236" s="8" t="s">
        <v>247</v>
      </c>
      <c r="I236" s="8" t="s">
        <v>257</v>
      </c>
      <c r="J236" s="8" t="s">
        <v>246</v>
      </c>
      <c r="K236" s="8" t="s">
        <v>242</v>
      </c>
      <c r="L236" s="8" t="s">
        <v>245</v>
      </c>
      <c r="M236" s="8" t="s">
        <v>256</v>
      </c>
      <c r="N236" s="8" t="s">
        <v>247</v>
      </c>
      <c r="O236" s="8" t="s">
        <v>254</v>
      </c>
      <c r="P236" s="8" t="s">
        <v>257</v>
      </c>
      <c r="Q236" s="8" t="s">
        <v>255</v>
      </c>
      <c r="R236" s="8" t="s">
        <v>254</v>
      </c>
      <c r="S236" s="8" t="s">
        <v>253</v>
      </c>
      <c r="T236" s="8" t="s">
        <v>250</v>
      </c>
      <c r="U236" s="8" t="s">
        <v>252</v>
      </c>
      <c r="V236" s="8" t="s">
        <v>242</v>
      </c>
      <c r="W236" s="8" t="s">
        <v>244</v>
      </c>
      <c r="X236" s="8" t="s">
        <v>248</v>
      </c>
      <c r="Y236" s="8" t="s">
        <v>258</v>
      </c>
      <c r="Z236" s="8" t="s">
        <v>248</v>
      </c>
      <c r="AA236" s="8" t="s">
        <v>249</v>
      </c>
      <c r="AB236" s="8" t="s">
        <v>244</v>
      </c>
      <c r="AC236" s="8" t="s">
        <v>253</v>
      </c>
      <c r="AD236" s="8" t="s">
        <v>245</v>
      </c>
      <c r="AE236" s="8" t="s">
        <v>254</v>
      </c>
      <c r="AF236" s="8" t="s">
        <v>256</v>
      </c>
      <c r="AG236" s="8" t="s">
        <v>242</v>
      </c>
    </row>
    <row r="237" spans="3:34" ht="14.65" customHeight="1" x14ac:dyDescent="0.35">
      <c r="C237" s="10">
        <f t="shared" si="18"/>
        <v>12</v>
      </c>
      <c r="D237" s="8" t="s">
        <v>243</v>
      </c>
      <c r="E237" s="8" t="s">
        <v>246</v>
      </c>
      <c r="F237" s="8" t="s">
        <v>243</v>
      </c>
      <c r="G237" s="8" t="s">
        <v>242</v>
      </c>
      <c r="H237" s="8" t="s">
        <v>242</v>
      </c>
      <c r="I237" s="8" t="s">
        <v>243</v>
      </c>
      <c r="J237" s="8" t="s">
        <v>243</v>
      </c>
      <c r="K237" s="8" t="s">
        <v>255</v>
      </c>
      <c r="L237" s="8" t="s">
        <v>258</v>
      </c>
      <c r="M237" s="8" t="s">
        <v>251</v>
      </c>
      <c r="N237" s="8" t="s">
        <v>254</v>
      </c>
      <c r="O237" s="8" t="s">
        <v>255</v>
      </c>
      <c r="P237" s="8" t="s">
        <v>248</v>
      </c>
      <c r="Q237" s="8" t="s">
        <v>253</v>
      </c>
      <c r="R237" s="8" t="s">
        <v>251</v>
      </c>
      <c r="S237" s="8" t="s">
        <v>250</v>
      </c>
      <c r="T237" s="8" t="s">
        <v>258</v>
      </c>
      <c r="U237" s="8" t="s">
        <v>245</v>
      </c>
      <c r="V237" s="8" t="s">
        <v>250</v>
      </c>
      <c r="W237" s="8" t="s">
        <v>251</v>
      </c>
      <c r="X237" s="8" t="s">
        <v>256</v>
      </c>
      <c r="Y237" s="8" t="s">
        <v>253</v>
      </c>
      <c r="Z237" s="8" t="s">
        <v>253</v>
      </c>
      <c r="AA237" s="8" t="s">
        <v>253</v>
      </c>
      <c r="AB237" s="8" t="s">
        <v>253</v>
      </c>
      <c r="AC237" s="8" t="s">
        <v>257</v>
      </c>
      <c r="AD237" s="8" t="s">
        <v>242</v>
      </c>
      <c r="AE237" s="8" t="s">
        <v>250</v>
      </c>
      <c r="AF237" s="8" t="s">
        <v>250</v>
      </c>
      <c r="AG237" s="8" t="s">
        <v>246</v>
      </c>
      <c r="AH237" s="8" t="s">
        <v>255</v>
      </c>
    </row>
    <row r="239" spans="3:34" ht="14.65" customHeight="1" x14ac:dyDescent="0.35">
      <c r="D239" s="11" t="s">
        <v>241</v>
      </c>
      <c r="E239" s="11" t="s">
        <v>91</v>
      </c>
      <c r="F239" s="11" t="s">
        <v>259</v>
      </c>
    </row>
    <row r="240" spans="3:34" ht="14.65" customHeight="1" x14ac:dyDescent="0.35">
      <c r="D240" s="10">
        <v>3</v>
      </c>
      <c r="E240" s="10">
        <v>31</v>
      </c>
      <c r="F240" s="72" t="str">
        <f ca="1">OFFSET($C$225,D240,E240)</f>
        <v>Turkey</v>
      </c>
    </row>
    <row r="241" spans="2:23" ht="14.65" customHeight="1" x14ac:dyDescent="0.35">
      <c r="D241" s="10">
        <v>7</v>
      </c>
      <c r="E241" s="10">
        <v>20</v>
      </c>
      <c r="F241" s="73" t="str">
        <f ca="1">OFFSET($C$225,D241,E241)</f>
        <v>Panini</v>
      </c>
    </row>
    <row r="242" spans="2:23" ht="14.65" customHeight="1" x14ac:dyDescent="0.35">
      <c r="D242" s="10">
        <v>12</v>
      </c>
      <c r="E242" s="10">
        <v>7</v>
      </c>
      <c r="F242" s="74" t="str">
        <f ca="1">OFFSET($C$225,D242,E242)</f>
        <v>Burrito</v>
      </c>
    </row>
    <row r="244" spans="2:23" s="7" customFormat="1" ht="28.9" customHeight="1" x14ac:dyDescent="0.35">
      <c r="B244" s="92" t="s">
        <v>260</v>
      </c>
      <c r="C244" s="92"/>
      <c r="D244" s="92"/>
      <c r="E244" s="92"/>
      <c r="F244" s="92"/>
      <c r="G244" s="92"/>
      <c r="H244" s="92"/>
      <c r="I244" s="92"/>
      <c r="J244" s="92"/>
      <c r="O244" s="92" t="s">
        <v>261</v>
      </c>
      <c r="P244" s="92"/>
      <c r="Q244" s="92"/>
      <c r="R244" s="92"/>
      <c r="S244" s="92"/>
      <c r="T244" s="92"/>
      <c r="U244" s="92"/>
      <c r="V244" s="92"/>
      <c r="W244" s="92"/>
    </row>
    <row r="246" spans="2:23" ht="14.65" customHeight="1" x14ac:dyDescent="0.4">
      <c r="C246" s="8" t="s">
        <v>262</v>
      </c>
      <c r="F246" s="15">
        <v>2</v>
      </c>
      <c r="O246" s="9" t="s">
        <v>5</v>
      </c>
      <c r="P246" s="9"/>
      <c r="Q246" s="9"/>
      <c r="R246" s="9"/>
      <c r="S246" s="9"/>
      <c r="T246" s="9"/>
      <c r="U246" s="9"/>
      <c r="V246" s="9"/>
    </row>
    <row r="247" spans="2:23" ht="14.65" customHeight="1" x14ac:dyDescent="0.35">
      <c r="S247" s="10" t="s">
        <v>6</v>
      </c>
      <c r="T247" s="10" t="s">
        <v>7</v>
      </c>
      <c r="U247" s="10" t="s">
        <v>8</v>
      </c>
      <c r="V247" s="10" t="s">
        <v>9</v>
      </c>
    </row>
    <row r="248" spans="2:23" ht="14.65" customHeight="1" x14ac:dyDescent="0.4">
      <c r="C248" s="13" t="s">
        <v>263</v>
      </c>
      <c r="D248" s="13"/>
      <c r="E248" s="75" t="s">
        <v>264</v>
      </c>
      <c r="F248" s="75" t="s">
        <v>265</v>
      </c>
      <c r="G248" s="75" t="s">
        <v>266</v>
      </c>
      <c r="H248" s="75" t="s">
        <v>267</v>
      </c>
      <c r="I248" s="75" t="s">
        <v>268</v>
      </c>
      <c r="O248" s="12" t="s">
        <v>14</v>
      </c>
      <c r="P248" s="13"/>
      <c r="Q248" s="13"/>
      <c r="R248" s="13"/>
      <c r="S248" s="11" t="s">
        <v>10</v>
      </c>
      <c r="T248" s="11" t="s">
        <v>11</v>
      </c>
      <c r="U248" s="11" t="s">
        <v>12</v>
      </c>
      <c r="V248" s="11" t="s">
        <v>13</v>
      </c>
    </row>
    <row r="249" spans="2:23" ht="14.65" customHeight="1" x14ac:dyDescent="0.35">
      <c r="C249" s="8" t="s">
        <v>269</v>
      </c>
      <c r="E249" s="76">
        <v>1.4999999999999999E-2</v>
      </c>
      <c r="F249" s="76">
        <v>1.7500000000000002E-2</v>
      </c>
      <c r="G249" s="76">
        <v>0.02</v>
      </c>
      <c r="H249" s="76">
        <v>0.02</v>
      </c>
      <c r="I249" s="76">
        <v>0.02</v>
      </c>
      <c r="O249" s="17" t="s">
        <v>15</v>
      </c>
      <c r="S249" s="14">
        <v>263.8</v>
      </c>
      <c r="T249" s="15">
        <v>713.75</v>
      </c>
      <c r="U249" s="15">
        <v>-19.169999999999959</v>
      </c>
      <c r="V249" s="16">
        <f t="shared" ref="V249:V257" si="19">+T249+U249</f>
        <v>694.58</v>
      </c>
    </row>
    <row r="250" spans="2:23" ht="14.65" customHeight="1" x14ac:dyDescent="0.35">
      <c r="C250" s="8" t="s">
        <v>270</v>
      </c>
      <c r="E250" s="76">
        <v>0.02</v>
      </c>
      <c r="F250" s="76">
        <v>2.2500000000000003E-2</v>
      </c>
      <c r="G250" s="76">
        <v>2.5000000000000001E-2</v>
      </c>
      <c r="H250" s="76">
        <v>2.5000000000000001E-2</v>
      </c>
      <c r="I250" s="76">
        <v>2.5000000000000001E-2</v>
      </c>
      <c r="O250" s="17" t="s">
        <v>16</v>
      </c>
      <c r="S250" s="14">
        <v>1784.13</v>
      </c>
      <c r="T250" s="15">
        <v>1204.3776</v>
      </c>
      <c r="U250" s="15">
        <v>-106.17499999999995</v>
      </c>
      <c r="V250" s="16">
        <f t="shared" si="19"/>
        <v>1098.2026000000001</v>
      </c>
    </row>
    <row r="251" spans="2:23" ht="14.65" customHeight="1" x14ac:dyDescent="0.35">
      <c r="C251" s="8" t="s">
        <v>271</v>
      </c>
      <c r="E251" s="76">
        <v>2.5000000000000001E-2</v>
      </c>
      <c r="F251" s="76">
        <v>2.7500000000000004E-2</v>
      </c>
      <c r="G251" s="76">
        <v>3.0000000000000002E-2</v>
      </c>
      <c r="H251" s="76">
        <v>3.0000000000000002E-2</v>
      </c>
      <c r="I251" s="76">
        <v>3.0000000000000002E-2</v>
      </c>
      <c r="O251" s="17" t="s">
        <v>17</v>
      </c>
      <c r="S251" s="14">
        <v>3104.2</v>
      </c>
      <c r="T251" s="15">
        <v>1557.53602</v>
      </c>
      <c r="U251" s="15">
        <v>13.115999999999985</v>
      </c>
      <c r="V251" s="16">
        <f t="shared" si="19"/>
        <v>1570.65202</v>
      </c>
    </row>
    <row r="252" spans="2:23" ht="14.65" customHeight="1" x14ac:dyDescent="0.35">
      <c r="O252" s="17" t="s">
        <v>18</v>
      </c>
      <c r="S252" s="14">
        <v>121.78</v>
      </c>
      <c r="T252" s="15">
        <v>2068.77925</v>
      </c>
      <c r="U252" s="15">
        <v>21.492000000000001</v>
      </c>
      <c r="V252" s="16">
        <f t="shared" si="19"/>
        <v>2090.2712500000002</v>
      </c>
    </row>
    <row r="253" spans="2:23" ht="14.65" customHeight="1" x14ac:dyDescent="0.35">
      <c r="C253" s="8" t="s">
        <v>272</v>
      </c>
      <c r="E253" s="77">
        <f ca="1">OFFSET(E248,$F$246,0)</f>
        <v>0.02</v>
      </c>
      <c r="F253" s="78">
        <f t="shared" ref="F253:I253" ca="1" si="20">OFFSET(F248,$F$246,0)</f>
        <v>2.2500000000000003E-2</v>
      </c>
      <c r="G253" s="78">
        <f t="shared" ca="1" si="20"/>
        <v>2.5000000000000001E-2</v>
      </c>
      <c r="H253" s="78">
        <f t="shared" ca="1" si="20"/>
        <v>2.5000000000000001E-2</v>
      </c>
      <c r="I253" s="79">
        <f t="shared" ca="1" si="20"/>
        <v>2.5000000000000001E-2</v>
      </c>
      <c r="O253" s="17" t="s">
        <v>19</v>
      </c>
      <c r="S253" s="14">
        <v>277.92</v>
      </c>
      <c r="T253" s="15">
        <v>791.59699999999998</v>
      </c>
      <c r="U253" s="15">
        <v>-40</v>
      </c>
      <c r="V253" s="16">
        <f t="shared" si="19"/>
        <v>751.59699999999998</v>
      </c>
    </row>
    <row r="254" spans="2:23" ht="14.65" customHeight="1" x14ac:dyDescent="0.35">
      <c r="O254" s="17" t="s">
        <v>20</v>
      </c>
      <c r="S254" s="14">
        <v>211.8</v>
      </c>
      <c r="T254" s="15">
        <v>1601.31306</v>
      </c>
      <c r="U254" s="15">
        <v>-66.672000000000025</v>
      </c>
      <c r="V254" s="16">
        <f t="shared" si="19"/>
        <v>1534.6410599999999</v>
      </c>
    </row>
    <row r="255" spans="2:23" ht="14.65" customHeight="1" x14ac:dyDescent="0.4">
      <c r="C255" s="13" t="s">
        <v>273</v>
      </c>
      <c r="D255" s="13"/>
      <c r="E255" s="75" t="s">
        <v>264</v>
      </c>
      <c r="F255" s="75" t="s">
        <v>265</v>
      </c>
      <c r="G255" s="75" t="s">
        <v>266</v>
      </c>
      <c r="H255" s="75" t="s">
        <v>267</v>
      </c>
      <c r="I255" s="75" t="s">
        <v>268</v>
      </c>
      <c r="O255" s="17" t="s">
        <v>21</v>
      </c>
      <c r="S255" s="14">
        <v>67.98</v>
      </c>
      <c r="T255" s="15">
        <v>457.21699999999998</v>
      </c>
      <c r="U255" s="15">
        <v>-83.138252719999997</v>
      </c>
      <c r="V255" s="16">
        <f t="shared" si="19"/>
        <v>374.07874728000002</v>
      </c>
    </row>
    <row r="256" spans="2:23" ht="14.65" customHeight="1" x14ac:dyDescent="0.35">
      <c r="C256" s="8" t="s">
        <v>269</v>
      </c>
      <c r="E256" s="38">
        <v>0.4</v>
      </c>
      <c r="F256" s="38">
        <v>0.39</v>
      </c>
      <c r="G256" s="38">
        <v>0.39</v>
      </c>
      <c r="H256" s="38">
        <v>0.38</v>
      </c>
      <c r="I256" s="38">
        <v>0.38</v>
      </c>
      <c r="O256" s="17" t="s">
        <v>22</v>
      </c>
      <c r="S256" s="14">
        <v>104.42</v>
      </c>
      <c r="T256" s="15">
        <v>475.976</v>
      </c>
      <c r="U256" s="15">
        <v>59.153999999999996</v>
      </c>
      <c r="V256" s="16">
        <f t="shared" si="19"/>
        <v>535.13</v>
      </c>
    </row>
    <row r="257" spans="1:22" ht="14.65" customHeight="1" x14ac:dyDescent="0.35">
      <c r="C257" s="8" t="s">
        <v>270</v>
      </c>
      <c r="E257" s="38">
        <v>0.41500000000000004</v>
      </c>
      <c r="F257" s="38">
        <v>0.40500000000000003</v>
      </c>
      <c r="G257" s="38">
        <v>0.40500000000000003</v>
      </c>
      <c r="H257" s="38">
        <v>0.39500000000000002</v>
      </c>
      <c r="I257" s="38">
        <v>0.39500000000000002</v>
      </c>
      <c r="O257" s="17" t="s">
        <v>23</v>
      </c>
      <c r="S257" s="14">
        <v>75.180000000000007</v>
      </c>
      <c r="T257" s="15">
        <v>708.24</v>
      </c>
      <c r="U257" s="15">
        <v>4.9000000000000004</v>
      </c>
      <c r="V257" s="16">
        <f t="shared" si="19"/>
        <v>713.14</v>
      </c>
    </row>
    <row r="258" spans="1:22" ht="14.65" customHeight="1" x14ac:dyDescent="0.35">
      <c r="C258" s="8" t="s">
        <v>271</v>
      </c>
      <c r="E258" s="38">
        <v>0.43000000000000005</v>
      </c>
      <c r="F258" s="38">
        <v>0.42000000000000004</v>
      </c>
      <c r="G258" s="38">
        <v>0.42000000000000004</v>
      </c>
      <c r="H258" s="38">
        <v>0.41000000000000003</v>
      </c>
      <c r="I258" s="38">
        <v>0.41000000000000003</v>
      </c>
    </row>
    <row r="259" spans="1:22" ht="14.65" customHeight="1" x14ac:dyDescent="0.35">
      <c r="O259" s="8" t="s">
        <v>24</v>
      </c>
      <c r="S259" s="29"/>
      <c r="V259" s="80" t="str">
        <f ca="1">OFFSET(O248,MATCH(MAX(V249:V257),V249:V257,0),0)</f>
        <v>Apple</v>
      </c>
    </row>
    <row r="260" spans="1:22" ht="14.65" customHeight="1" x14ac:dyDescent="0.35">
      <c r="C260" s="8" t="s">
        <v>272</v>
      </c>
      <c r="E260" s="81">
        <f ca="1">OFFSET(E255,$F$246,0)</f>
        <v>0.41500000000000004</v>
      </c>
      <c r="F260" s="82">
        <f t="shared" ref="F260:I260" ca="1" si="21">OFFSET(F255,$F$246,0)</f>
        <v>0.40500000000000003</v>
      </c>
      <c r="G260" s="82">
        <f t="shared" ca="1" si="21"/>
        <v>0.40500000000000003</v>
      </c>
      <c r="H260" s="82">
        <f t="shared" ca="1" si="21"/>
        <v>0.39500000000000002</v>
      </c>
      <c r="I260" s="83">
        <f t="shared" ca="1" si="21"/>
        <v>0.39500000000000002</v>
      </c>
      <c r="O260" s="8" t="s">
        <v>25</v>
      </c>
      <c r="S260" s="29"/>
      <c r="V260" s="80" t="str">
        <f ca="1">OFFSET(O248,MATCH(MEDIAN(V249:V257),V249:V257,0),0)</f>
        <v>Meta</v>
      </c>
    </row>
    <row r="262" spans="1:22" s="5" customFormat="1" ht="14.65" customHeight="1" x14ac:dyDescent="0.4">
      <c r="A262" s="4" t="s">
        <v>274</v>
      </c>
    </row>
    <row r="263" spans="1:22" s="5" customFormat="1" ht="14.65" customHeight="1" x14ac:dyDescent="0.4">
      <c r="B263" s="4" t="s">
        <v>291</v>
      </c>
    </row>
    <row r="264" spans="1:22" s="5" customFormat="1" ht="14.65" customHeight="1" x14ac:dyDescent="0.4">
      <c r="B264" s="6" t="s">
        <v>292</v>
      </c>
    </row>
    <row r="266" spans="1:22" s="7" customFormat="1" ht="28.5" customHeight="1" x14ac:dyDescent="0.35">
      <c r="B266" s="93" t="s">
        <v>293</v>
      </c>
      <c r="C266" s="93"/>
      <c r="D266" s="93"/>
      <c r="E266" s="93"/>
      <c r="F266" s="93"/>
      <c r="G266" s="93"/>
      <c r="H266" s="93"/>
      <c r="I266" s="93"/>
      <c r="J266" s="93"/>
      <c r="K266" s="93"/>
      <c r="L266" s="93"/>
      <c r="M266" s="93"/>
    </row>
    <row r="268" spans="1:22" ht="14.65" customHeight="1" x14ac:dyDescent="0.4">
      <c r="C268" s="84"/>
      <c r="D268" s="85"/>
      <c r="E268" s="68" t="s">
        <v>275</v>
      </c>
      <c r="F268" s="70"/>
      <c r="G268" s="86" t="s">
        <v>276</v>
      </c>
    </row>
    <row r="269" spans="1:22" ht="14.65" customHeight="1" x14ac:dyDescent="0.4">
      <c r="C269" s="63" t="s">
        <v>277</v>
      </c>
      <c r="D269" s="71"/>
      <c r="E269" s="63" t="s">
        <v>278</v>
      </c>
      <c r="F269" s="71"/>
      <c r="G269" s="87" t="s">
        <v>279</v>
      </c>
    </row>
    <row r="270" spans="1:22" ht="14.65" customHeight="1" x14ac:dyDescent="0.35">
      <c r="C270" s="8" t="s">
        <v>280</v>
      </c>
      <c r="E270" s="8" t="s">
        <v>281</v>
      </c>
      <c r="G270" s="88">
        <v>8848</v>
      </c>
    </row>
    <row r="271" spans="1:22" ht="14.65" customHeight="1" x14ac:dyDescent="0.35">
      <c r="C271" s="8" t="s">
        <v>282</v>
      </c>
      <c r="E271" s="8" t="s">
        <v>283</v>
      </c>
      <c r="G271" s="88">
        <v>8586</v>
      </c>
    </row>
    <row r="272" spans="1:22" ht="14.65" customHeight="1" x14ac:dyDescent="0.35">
      <c r="C272" s="8" t="s">
        <v>284</v>
      </c>
      <c r="E272" s="8" t="s">
        <v>285</v>
      </c>
      <c r="G272" s="88">
        <v>7570</v>
      </c>
    </row>
    <row r="273" spans="3:7" ht="14.65" customHeight="1" x14ac:dyDescent="0.35">
      <c r="C273" s="8" t="s">
        <v>286</v>
      </c>
      <c r="E273" s="8" t="s">
        <v>287</v>
      </c>
      <c r="G273" s="88">
        <v>6638</v>
      </c>
    </row>
    <row r="274" spans="3:7" ht="14.65" customHeight="1" x14ac:dyDescent="0.35">
      <c r="C274" s="8" t="s">
        <v>288</v>
      </c>
      <c r="E274" s="8" t="s">
        <v>289</v>
      </c>
      <c r="G274" s="88">
        <v>8611</v>
      </c>
    </row>
    <row r="276" spans="3:7" ht="14.65" customHeight="1" x14ac:dyDescent="0.4">
      <c r="C276" s="84"/>
      <c r="D276" s="85"/>
      <c r="E276" s="68" t="s">
        <v>275</v>
      </c>
      <c r="F276" s="70"/>
      <c r="G276" s="86" t="s">
        <v>276</v>
      </c>
    </row>
    <row r="277" spans="3:7" ht="14.65" customHeight="1" x14ac:dyDescent="0.4">
      <c r="C277" s="63" t="s">
        <v>277</v>
      </c>
      <c r="D277" s="71"/>
      <c r="E277" s="89" t="s">
        <v>278</v>
      </c>
      <c r="F277" s="90"/>
      <c r="G277" s="64" t="s">
        <v>279</v>
      </c>
    </row>
    <row r="278" spans="3:7" ht="14.65" customHeight="1" x14ac:dyDescent="0.35">
      <c r="C278" s="8" t="s">
        <v>282</v>
      </c>
      <c r="E278" s="19" t="str" cm="1">
        <f t="array" ref="E278">INDEX(E270:E274,MATCH($C$278,$C$270:$C$274,0),0)</f>
        <v>Kangchenjunga</v>
      </c>
      <c r="F278" s="24"/>
      <c r="G278" s="91" cm="1">
        <f t="array" ref="G278">INDEX(G270:G274,MATCH($C$278,$C$270:$C$274,0),0)</f>
        <v>8586</v>
      </c>
    </row>
  </sheetData>
  <mergeCells count="18">
    <mergeCell ref="B266:M266"/>
    <mergeCell ref="B130:J130"/>
    <mergeCell ref="O130:W130"/>
    <mergeCell ref="B142:J142"/>
    <mergeCell ref="O142:W142"/>
    <mergeCell ref="B164:K164"/>
    <mergeCell ref="P164:X164"/>
    <mergeCell ref="B205:J205"/>
    <mergeCell ref="P205:X205"/>
    <mergeCell ref="B222:J222"/>
    <mergeCell ref="B244:J244"/>
    <mergeCell ref="O244:W244"/>
    <mergeCell ref="B114:J114"/>
    <mergeCell ref="B8:J8"/>
    <mergeCell ref="B26:J26"/>
    <mergeCell ref="B46:J46"/>
    <mergeCell ref="O46:U46"/>
    <mergeCell ref="B69:J69"/>
  </mergeCells>
  <dataValidations disablePrompts="1" count="7">
    <dataValidation type="list" allowBlank="1" showInputMessage="1" showErrorMessage="1" sqref="C278" xr:uid="{2CB8F98E-9DBE-4F64-9F04-EF3806E3F50E}">
      <formula1>$C$270:$C$274</formula1>
    </dataValidation>
    <dataValidation type="list" allowBlank="1" showInputMessage="1" showErrorMessage="1" sqref="F246" xr:uid="{23F57BE9-198F-4123-A534-759F6B5589CB}">
      <formula1>"1,2,3"</formula1>
    </dataValidation>
    <dataValidation type="list" allowBlank="1" showInputMessage="1" showErrorMessage="1" sqref="F207" xr:uid="{D236AF77-62B0-4AC8-BB4A-88E68C4BEB3F}">
      <formula1>"1,2,3,4"</formula1>
    </dataValidation>
    <dataValidation type="list" allowBlank="1" showInputMessage="1" showErrorMessage="1" sqref="Q181" xr:uid="{C8A85280-67FD-4E7E-B755-B02C90BD9512}">
      <formula1>$Q$167:$Q$178</formula1>
    </dataValidation>
    <dataValidation type="list" allowBlank="1" showInputMessage="1" showErrorMessage="1" sqref="C106:C108" xr:uid="{D4972462-27D9-45E4-8658-865DAC9B90F5}">
      <formula1>$D$72:$AE$72</formula1>
    </dataValidation>
    <dataValidation type="list" allowBlank="1" showInputMessage="1" showErrorMessage="1" sqref="K146" xr:uid="{EC7F20E6-AEC1-4439-8233-9A221E4AB132}">
      <formula1>$E$144:$H$144</formula1>
    </dataValidation>
    <dataValidation type="list" allowBlank="1" showInputMessage="1" showErrorMessage="1" sqref="C128" xr:uid="{387F9EBE-4754-47B9-8FAE-033A22575778}">
      <formula1>$C$117:$C$126</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LOOKUPS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Aalok Mody</dc:creator>
  <cp:lastModifiedBy>Aalok Mody</cp:lastModifiedBy>
  <dcterms:created xsi:type="dcterms:W3CDTF">2023-11-14T15:45:40Z</dcterms:created>
  <dcterms:modified xsi:type="dcterms:W3CDTF">2023-11-14T19:45:40Z</dcterms:modified>
</cp:coreProperties>
</file>